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NOV - October 2025 Reports\Hillary October 2025 - Reports_SecureHub\"/>
    </mc:Choice>
  </mc:AlternateContent>
  <xr:revisionPtr revIDLastSave="0" documentId="13_ncr:1_{B8F0B13A-E9E4-47A2-90DC-9EBDA4C23251}" xr6:coauthVersionLast="47" xr6:coauthVersionMax="47" xr10:uidLastSave="{00000000-0000-0000-0000-000000000000}"/>
  <bookViews>
    <workbookView xWindow="-120" yWindow="-16320" windowWidth="29040" windowHeight="15720" xr2:uid="{3874CD11-A7C5-41A2-8F1E-9124CC495CD8}"/>
  </bookViews>
  <sheets>
    <sheet name="InvestorReport" sheetId="1" r:id="rId1"/>
  </sheets>
  <definedNames>
    <definedName name="CBPrin2_DTEBgn">#REF!</definedName>
    <definedName name="CBPrin3_DTEBgn">#REF!</definedName>
    <definedName name="_xlnm.Print_Area" localSheetId="0">InvestorReport!$A$2:$R$390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5" i="1" l="1"/>
  <c r="N314" i="1"/>
  <c r="N313" i="1"/>
  <c r="P312" i="1"/>
  <c r="N312" i="1"/>
  <c r="C312" i="1"/>
  <c r="P311" i="1"/>
  <c r="N311" i="1"/>
  <c r="J310" i="1"/>
  <c r="C310" i="1"/>
  <c r="J308" i="1"/>
  <c r="J307" i="1"/>
  <c r="J316" i="1" s="1"/>
  <c r="K305" i="1"/>
  <c r="P315" i="1" s="1"/>
  <c r="C315" i="1" s="1"/>
  <c r="J297" i="1"/>
  <c r="H297" i="1"/>
  <c r="J262" i="1"/>
  <c r="K257" i="1" s="1"/>
  <c r="H262" i="1"/>
  <c r="I261" i="1" s="1"/>
  <c r="I260" i="1"/>
  <c r="I259" i="1"/>
  <c r="I258" i="1"/>
  <c r="I257" i="1"/>
  <c r="I256" i="1"/>
  <c r="J252" i="1"/>
  <c r="K248" i="1" s="1"/>
  <c r="H252" i="1"/>
  <c r="I251" i="1"/>
  <c r="I250" i="1"/>
  <c r="I249" i="1"/>
  <c r="I248" i="1"/>
  <c r="I247" i="1"/>
  <c r="I246" i="1"/>
  <c r="I245" i="1" s="1"/>
  <c r="I252" i="1" s="1"/>
  <c r="J241" i="1"/>
  <c r="K238" i="1" s="1"/>
  <c r="H241" i="1"/>
  <c r="I235" i="1" s="1"/>
  <c r="I240" i="1"/>
  <c r="I239" i="1"/>
  <c r="I238" i="1"/>
  <c r="I237" i="1"/>
  <c r="I236" i="1"/>
  <c r="I233" i="1"/>
  <c r="I232" i="1"/>
  <c r="I231" i="1"/>
  <c r="I230" i="1"/>
  <c r="J224" i="1"/>
  <c r="K219" i="1" s="1"/>
  <c r="H224" i="1"/>
  <c r="I223" i="1" s="1"/>
  <c r="I222" i="1"/>
  <c r="I221" i="1"/>
  <c r="I220" i="1"/>
  <c r="I219" i="1"/>
  <c r="I218" i="1"/>
  <c r="I217" i="1"/>
  <c r="I216" i="1"/>
  <c r="I214" i="1"/>
  <c r="I213" i="1"/>
  <c r="J170" i="1"/>
  <c r="K163" i="1" s="1"/>
  <c r="H170" i="1"/>
  <c r="I169" i="1" s="1"/>
  <c r="I162" i="1"/>
  <c r="J143" i="1"/>
  <c r="K136" i="1" s="1"/>
  <c r="H143" i="1"/>
  <c r="I142" i="1" s="1"/>
  <c r="I135" i="1"/>
  <c r="J126" i="1"/>
  <c r="K119" i="1" s="1"/>
  <c r="H126" i="1"/>
  <c r="I125" i="1" s="1"/>
  <c r="I118" i="1"/>
  <c r="J113" i="1"/>
  <c r="H113" i="1"/>
  <c r="K112" i="1"/>
  <c r="I112" i="1"/>
  <c r="K111" i="1"/>
  <c r="K110" i="1" s="1"/>
  <c r="K113" i="1" s="1"/>
  <c r="I111" i="1"/>
  <c r="I110" i="1"/>
  <c r="I113" i="1" s="1"/>
  <c r="J107" i="1"/>
  <c r="K106" i="1" s="1"/>
  <c r="H107" i="1"/>
  <c r="I106" i="1" s="1"/>
  <c r="K92" i="1"/>
  <c r="K59" i="1"/>
  <c r="E9" i="1"/>
  <c r="K279" i="1" l="1"/>
  <c r="K272" i="1"/>
  <c r="K282" i="1"/>
  <c r="I285" i="1"/>
  <c r="I255" i="1"/>
  <c r="I262" i="1" s="1"/>
  <c r="K288" i="1"/>
  <c r="K280" i="1"/>
  <c r="K273" i="1"/>
  <c r="K285" i="1"/>
  <c r="K286" i="1"/>
  <c r="I288" i="1"/>
  <c r="K120" i="1"/>
  <c r="K137" i="1"/>
  <c r="K164" i="1"/>
  <c r="K220" i="1"/>
  <c r="K231" i="1"/>
  <c r="K239" i="1"/>
  <c r="K249" i="1"/>
  <c r="K258" i="1"/>
  <c r="I120" i="1"/>
  <c r="I137" i="1"/>
  <c r="I119" i="1"/>
  <c r="I136" i="1"/>
  <c r="K165" i="1"/>
  <c r="K213" i="1"/>
  <c r="K212" i="1" s="1"/>
  <c r="K224" i="1" s="1"/>
  <c r="K221" i="1"/>
  <c r="K232" i="1"/>
  <c r="K240" i="1"/>
  <c r="K250" i="1"/>
  <c r="K259" i="1"/>
  <c r="I164" i="1"/>
  <c r="I166" i="1"/>
  <c r="H197" i="1"/>
  <c r="I163" i="1"/>
  <c r="K121" i="1"/>
  <c r="K130" i="1"/>
  <c r="K138" i="1"/>
  <c r="I122" i="1"/>
  <c r="I131" i="1"/>
  <c r="I139" i="1"/>
  <c r="K122" i="1"/>
  <c r="K131" i="1"/>
  <c r="K139" i="1"/>
  <c r="K166" i="1"/>
  <c r="K214" i="1"/>
  <c r="K222" i="1"/>
  <c r="K233" i="1"/>
  <c r="K251" i="1"/>
  <c r="K260" i="1"/>
  <c r="I121" i="1"/>
  <c r="I130" i="1"/>
  <c r="I138" i="1"/>
  <c r="I215" i="1"/>
  <c r="I212" i="1" s="1"/>
  <c r="I224" i="1" s="1"/>
  <c r="I234" i="1"/>
  <c r="I229" i="1" s="1"/>
  <c r="I241" i="1" s="1"/>
  <c r="H275" i="1"/>
  <c r="I272" i="1" s="1"/>
  <c r="H281" i="1"/>
  <c r="H289" i="1" s="1"/>
  <c r="I159" i="1"/>
  <c r="I167" i="1"/>
  <c r="J197" i="1"/>
  <c r="K105" i="1"/>
  <c r="K104" i="1" s="1"/>
  <c r="K107" i="1" s="1"/>
  <c r="K123" i="1"/>
  <c r="K132" i="1"/>
  <c r="K140" i="1"/>
  <c r="K159" i="1"/>
  <c r="K167" i="1"/>
  <c r="K215" i="1"/>
  <c r="K223" i="1"/>
  <c r="K234" i="1"/>
  <c r="K261" i="1"/>
  <c r="I105" i="1"/>
  <c r="I104" i="1" s="1"/>
  <c r="I107" i="1" s="1"/>
  <c r="I123" i="1"/>
  <c r="I132" i="1"/>
  <c r="I140" i="1"/>
  <c r="I124" i="1"/>
  <c r="I133" i="1"/>
  <c r="I141" i="1"/>
  <c r="J275" i="1"/>
  <c r="J281" i="1"/>
  <c r="J289" i="1" s="1"/>
  <c r="P313" i="1"/>
  <c r="C313" i="1" s="1"/>
  <c r="I165" i="1"/>
  <c r="I160" i="1"/>
  <c r="I168" i="1"/>
  <c r="K124" i="1"/>
  <c r="K133" i="1"/>
  <c r="K141" i="1"/>
  <c r="K160" i="1"/>
  <c r="K168" i="1"/>
  <c r="K216" i="1"/>
  <c r="K235" i="1"/>
  <c r="I117" i="1"/>
  <c r="I134" i="1"/>
  <c r="I161" i="1"/>
  <c r="K117" i="1"/>
  <c r="K125" i="1"/>
  <c r="K134" i="1"/>
  <c r="K142" i="1"/>
  <c r="K161" i="1"/>
  <c r="K169" i="1"/>
  <c r="K217" i="1"/>
  <c r="K236" i="1"/>
  <c r="K246" i="1"/>
  <c r="K245" i="1" s="1"/>
  <c r="K252" i="1" s="1"/>
  <c r="P314" i="1"/>
  <c r="C314" i="1" s="1"/>
  <c r="K118" i="1"/>
  <c r="K135" i="1"/>
  <c r="K162" i="1"/>
  <c r="K218" i="1"/>
  <c r="K237" i="1"/>
  <c r="K247" i="1"/>
  <c r="K256" i="1"/>
  <c r="K230" i="1"/>
  <c r="C311" i="1"/>
  <c r="H322" i="1" s="1"/>
  <c r="K129" i="1" l="1"/>
  <c r="K143" i="1" s="1"/>
  <c r="K158" i="1"/>
  <c r="K170" i="1" s="1"/>
  <c r="I286" i="1"/>
  <c r="H326" i="1"/>
  <c r="I129" i="1"/>
  <c r="I143" i="1" s="1"/>
  <c r="K229" i="1"/>
  <c r="K241" i="1" s="1"/>
  <c r="H324" i="1"/>
  <c r="I274" i="1"/>
  <c r="I278" i="1"/>
  <c r="I273" i="1"/>
  <c r="H198" i="1"/>
  <c r="I197" i="1"/>
  <c r="K295" i="1"/>
  <c r="K266" i="1"/>
  <c r="K265" i="1" s="1"/>
  <c r="K275" i="1" s="1"/>
  <c r="K294" i="1"/>
  <c r="K293" i="1"/>
  <c r="K271" i="1"/>
  <c r="K270" i="1"/>
  <c r="K269" i="1"/>
  <c r="K268" i="1"/>
  <c r="K296" i="1"/>
  <c r="K267" i="1"/>
  <c r="K287" i="1"/>
  <c r="I116" i="1"/>
  <c r="I126" i="1" s="1"/>
  <c r="I158" i="1"/>
  <c r="I170" i="1" s="1"/>
  <c r="I282" i="1"/>
  <c r="K274" i="1"/>
  <c r="I296" i="1"/>
  <c r="I267" i="1"/>
  <c r="I295" i="1"/>
  <c r="I266" i="1"/>
  <c r="I265" i="1"/>
  <c r="I294" i="1"/>
  <c r="I293" i="1"/>
  <c r="I270" i="1"/>
  <c r="I269" i="1"/>
  <c r="I268" i="1"/>
  <c r="H323" i="1"/>
  <c r="H321" i="1"/>
  <c r="H320" i="1"/>
  <c r="K255" i="1"/>
  <c r="K262" i="1" s="1"/>
  <c r="I284" i="1"/>
  <c r="K116" i="1"/>
  <c r="K126" i="1" s="1"/>
  <c r="I283" i="1"/>
  <c r="I279" i="1"/>
  <c r="J198" i="1"/>
  <c r="K197" i="1" s="1"/>
  <c r="I287" i="1"/>
  <c r="K284" i="1"/>
  <c r="H325" i="1"/>
  <c r="I280" i="1"/>
  <c r="K283" i="1"/>
  <c r="K281" i="1" s="1"/>
  <c r="K278" i="1" s="1"/>
  <c r="K289" i="1" s="1"/>
  <c r="I194" i="1" l="1"/>
  <c r="I186" i="1"/>
  <c r="I193" i="1"/>
  <c r="I185" i="1"/>
  <c r="I190" i="1"/>
  <c r="I192" i="1"/>
  <c r="I184" i="1"/>
  <c r="I183" i="1" s="1"/>
  <c r="I198" i="1" s="1"/>
  <c r="I188" i="1"/>
  <c r="I191" i="1"/>
  <c r="I189" i="1"/>
  <c r="I187" i="1"/>
  <c r="I196" i="1"/>
  <c r="I195" i="1"/>
  <c r="I321" i="1"/>
  <c r="I281" i="1"/>
  <c r="I289" i="1"/>
  <c r="I297" i="1"/>
  <c r="I271" i="1"/>
  <c r="I275" i="1"/>
  <c r="K297" i="1"/>
  <c r="H327" i="1"/>
  <c r="I320" i="1"/>
  <c r="K188" i="1"/>
  <c r="K187" i="1"/>
  <c r="K194" i="1"/>
  <c r="K186" i="1"/>
  <c r="K193" i="1"/>
  <c r="K185" i="1"/>
  <c r="K192" i="1"/>
  <c r="K184" i="1"/>
  <c r="K183" i="1" s="1"/>
  <c r="K198" i="1" s="1"/>
  <c r="K191" i="1"/>
  <c r="K190" i="1"/>
  <c r="K189" i="1"/>
  <c r="K195" i="1"/>
  <c r="K196" i="1"/>
  <c r="P316" i="1" l="1"/>
  <c r="K52" i="1" s="1"/>
  <c r="I322" i="1"/>
  <c r="I326" i="1"/>
  <c r="I325" i="1"/>
  <c r="I324" i="1"/>
  <c r="I323" i="1"/>
  <c r="I327" i="1" s="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<sst xmlns="http://schemas.openxmlformats.org/spreadsheetml/2006/main" count="427" uniqueCount="283">
  <si>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</si>
  <si>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</si>
  <si>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</si>
  <si>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</si>
  <si>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</si>
  <si>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</si>
  <si>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</si>
  <si>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</si>
  <si>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</si>
  <si>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</si>
  <si>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</si>
  <si>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</si>
  <si>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</si>
  <si>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</si>
  <si>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</si>
  <si>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</si>
  <si>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</si>
  <si>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</si>
  <si>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</si>
  <si>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</si>
  <si>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</si>
  <si>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</si>
  <si>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</si>
  <si>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</si>
  <si>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</si>
  <si>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</si>
  <si>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</si>
  <si>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</si>
  <si>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</si>
  <si>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</si>
  <si>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</si>
  <si>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</si>
  <si>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</si>
  <si>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</si>
  <si>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</si>
  <si>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</si>
  <si>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</si>
  <si>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</si>
  <si>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</si>
  <si>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</si>
  <si>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</si>
  <si>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</si>
  <si>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</si>
  <si>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</si>
  <si>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</si>
  <si>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</si>
  <si>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</si>
  <si>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</si>
  <si>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</si>
  <si>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</si>
  <si>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</si>
  <si>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</si>
  <si>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</si>
  <si>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</si>
  <si>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</si>
  <si>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</si>
  <si>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</si>
  <si>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</si>
  <si>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</si>
  <si>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</si>
  <si>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</si>
  <si>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</si>
  <si>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</si>
  <si>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</si>
  <si>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</si>
  <si>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</si>
  <si>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</si>
  <si>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</si>
  <si>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</si>
  <si>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</si>
  <si>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</si>
  <si>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</si>
  <si>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</si>
  <si>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</si>
  <si>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</si>
  <si>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</si>
  <si>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</si>
  <si>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</si>
  <si>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</si>
  <si>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</si>
  <si>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</si>
  <si>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</si>
  <si>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</si>
  <si>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</si>
  <si>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</si>
  <si>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</si>
  <si>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</si>
  <si>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</si>
  <si>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</si>
  <si>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</si>
  <si>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</si>
  <si>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</si>
  <si>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</si>
  <si>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</si>
  <si>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</si>
  <si>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</si>
  <si>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</si>
  <si>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</si>
  <si>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</si>
  <si>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</si>
  <si>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</si>
  <si>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</si>
  <si>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</si>
  <si>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</si>
  <si>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</si>
  <si>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</si>
  <si>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</si>
  <si>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</si>
  <si>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</si>
  <si>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</si>
  <si>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</si>
  <si>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</si>
  <si>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</si>
  <si>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</si>
  <si>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</si>
  <si>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</si>
  <si>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</si>
  <si>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</si>
  <si>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</si>
  <si>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</si>
  <si>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</si>
  <si>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</si>
  <si>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</si>
  <si>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</si>
  <si>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</si>
  <si>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</si>
  <si>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</si>
  <si>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</si>
  <si>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</si>
  <si>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</si>
  <si>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</si>
  <si>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</si>
  <si>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</si>
  <si>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</si>
  <si>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</si>
  <si>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</si>
  <si>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</si>
  <si>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</si>
  <si>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</si>
  <si>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</si>
  <si>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</si>
  <si>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</si>
  <si>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</si>
  <si>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</si>
  <si>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</si>
  <si>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</si>
  <si>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</si>
  <si>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</si>
  <si>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</si>
  <si>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</si>
  <si>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</si>
  <si>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</si>
  <si>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</si>
  <si>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</si>
  <si>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</si>
  <si>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</si>
  <si>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</si>
  <si>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</si>
  <si>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</si>
  <si>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</si>
  <si>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</si>
  <si>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</si>
  <si>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</si>
  <si>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</si>
  <si>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</si>
  <si>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</si>
  <si>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</si>
  <si>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</si>
  <si>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</si>
  <si>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</si>
  <si>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</si>
  <si>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</si>
  <si>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</si>
  <si>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</si>
  <si>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</si>
  <si>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</si>
  <si>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</si>
  <si>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</si>
  <si>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</si>
  <si>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</si>
  <si>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</si>
  <si>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</si>
  <si>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</si>
  <si>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</si>
  <si>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</si>
  <si>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</si>
  <si>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</si>
  <si>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</si>
  <si>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</si>
  <si>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</si>
  <si>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</si>
  <si>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</si>
  <si>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</si>
  <si>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</si>
  <si>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</si>
  <si>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</si>
  <si>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</si>
  <si>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</si>
  <si>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</si>
  <si>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</si>
  <si>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</si>
  <si>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</si>
  <si>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</si>
  <si>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</si>
  <si>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</si>
  <si>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</si>
  <si>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</si>
  <si>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</si>
  <si>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</si>
  <si>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</si>
  <si>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</si>
  <si>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</si>
  <si>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</si>
  <si>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</si>
  <si>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</si>
  <si>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</si>
  <si>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</si>
  <si>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</si>
  <si>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</si>
  <si>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</si>
  <si>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</si>
  <si>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</si>
  <si>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</si>
  <si>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</si>
  <si>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</si>
  <si>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</si>
  <si>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</si>
  <si>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</si>
  <si>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</si>
  <si>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</si>
  <si>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</si>
  <si>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</si>
  <si>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</si>
  <si>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</si>
  <si>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</si>
  <si>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</si>
  <si>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</si>
  <si>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</si>
  <si>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</si>
  <si>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</si>
  <si>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</si>
  <si>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</si>
  <si>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</si>
  <si>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</si>
  <si>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</si>
  <si>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</si>
  <si>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</si>
  <si>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</si>
  <si>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</si>
  <si>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</si>
  <si>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</si>
  <si>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</si>
  <si>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</si>
  <si>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</si>
  <si>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</si>
  <si>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</si>
  <si>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</si>
  <si>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</si>
  <si>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</si>
  <si>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</si>
  <si>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</si>
  <si>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</si>
  <si>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</si>
  <si>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</si>
  <si>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</si>
  <si>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</si>
  <si>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</si>
  <si>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</si>
  <si>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</si>
  <si>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</si>
  <si>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</si>
  <si>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</si>
  <si>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</si>
  <si>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</si>
  <si>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</si>
  <si>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</si>
  <si>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</si>
  <si>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Series 2025-1</t>
  </si>
  <si>
    <t>XS3091027113</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</si>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</sst>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amily val="1"/>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1">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65" fontId="3" fillId="2" borderId="0" xfId="0" applyNumberFormat="1" applyFont="1" applyFill="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0" fontId="4" fillId="2" borderId="0" xfId="0" applyFont="1" applyFill="1" applyAlignment="1">
      <alignment horizontal="center"/>
    </xf>
    <xf numFmtId="168" fontId="4" fillId="2" borderId="0" xfId="0" applyNumberFormat="1" applyFont="1" applyFill="1" applyAlignment="1">
      <alignment horizontal="center"/>
    </xf>
  </cellXfs>
  <cellStyles count="10">
    <cellStyle name="Comma" xfId="1" builtinId="3"/>
    <cellStyle name="Comma 2" xfId="6" xr:uid="{7CF4EC79-AC34-421E-BEC0-94F2D8DEDE95}"/>
    <cellStyle name="Normal" xfId="0" builtinId="0"/>
    <cellStyle name="Normal 13 2" xfId="4" xr:uid="{DA077695-8FC4-42B1-9C65-119310BA3DF1}"/>
    <cellStyle name="Normal 2" xfId="3" xr:uid="{8AB86C46-4473-494E-85A4-34FE71CC7FBD}"/>
    <cellStyle name="Normal 3 2" xfId="8" xr:uid="{1B3DA116-06D0-4D1D-A679-3B2ECB06335E}"/>
    <cellStyle name="Normal 40" xfId="7" xr:uid="{BCFDB7EA-CCCC-4789-B29A-319CAF6C52F0}"/>
    <cellStyle name="Normal 41" xfId="9" xr:uid="{08D7DBE6-1EFB-40B6-A2D3-FD6DC087723F}"/>
    <cellStyle name="Percent" xfId="2" builtinId="5"/>
    <cellStyle name="Percent 2" xfId="5" xr:uid="{C5887A33-295B-4B6A-8FB6-F0A838AD10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BBB3-4271-868E-28F898B46783}"/>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146009</xdr:colOff>
      <xdr:row>3</xdr:row>
      <xdr:rowOff>123708</xdr:rowOff>
    </xdr:to>
    <xdr:pic>
      <xdr:nvPicPr>
        <xdr:cNvPr id="2" name="Picture 2">
          <a:extLst>
            <a:ext uri="{FF2B5EF4-FFF2-40B4-BE49-F238E27FC236}">
              <a16:creationId xmlns:a16="http://schemas.microsoft.com/office/drawing/2014/main" id="{1EA45B0B-985A-4730-BB5C-AD59A277EA8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0358B76C-9713-4CB5-91B5-3C01A78D97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D145B1AF-19B5-483C-8E33-E1751E00A31C}"/>
            </a:ext>
          </a:extLst>
        </xdr:cNvPr>
        <xdr:cNvSpPr txBox="1"/>
      </xdr:nvSpPr>
      <xdr:spPr>
        <a:xfrm>
          <a:off x="1136649" y="43945175"/>
          <a:ext cx="1494472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8E4B498F-FB4A-425B-BF31-00DF34C119F0}"/>
            </a:ext>
          </a:extLst>
        </xdr:cNvPr>
        <xdr:cNvSpPr txBox="1"/>
      </xdr:nvSpPr>
      <xdr:spPr>
        <a:xfrm>
          <a:off x="1111250" y="46361349"/>
          <a:ext cx="1496695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186F94E5-A010-408F-8894-FA2A8D4BA7C1}"/>
            </a:ext>
          </a:extLst>
        </xdr:cNvPr>
        <xdr:cNvSpPr txBox="1"/>
      </xdr:nvSpPr>
      <xdr:spPr>
        <a:xfrm>
          <a:off x="1108074" y="50901600"/>
          <a:ext cx="1495319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AA565FE2-41A1-43C0-A216-913D826D0D98}"/>
            </a:ext>
          </a:extLst>
        </xdr:cNvPr>
        <xdr:cNvSpPr txBox="1"/>
      </xdr:nvSpPr>
      <xdr:spPr>
        <a:xfrm>
          <a:off x="1117599" y="42811700"/>
          <a:ext cx="1496060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E1EAF-A480-43BC-AC56-BAE547F567F1}">
  <sheetPr>
    <pageSetUpPr fitToPage="1"/>
  </sheetPr>
  <dimension ref="A2:V345"/>
  <sheetViews>
    <sheetView tabSelected="1" view="pageBreakPreview" zoomScaleNormal="100" zoomScaleSheetLayoutView="100" workbookViewId="0">
      <selection activeCell="O2" sqref="O2"/>
    </sheetView>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2.6328125"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31 October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45961</v>
      </c>
      <c r="P35" s="37"/>
    </row>
    <row r="36" spans="1:22" ht="13" x14ac:dyDescent="0.3">
      <c r="D36" s="45"/>
      <c r="E36" s="45" t="s">
        <v>45</v>
      </c>
      <c r="F36" s="45"/>
      <c r="G36" s="45"/>
      <c r="H36" s="45"/>
      <c r="I36" s="57"/>
      <c r="J36" s="45"/>
      <c r="K36" s="58">
        <v>45931</v>
      </c>
      <c r="P36" s="37"/>
    </row>
    <row r="37" spans="1:22" x14ac:dyDescent="0.25">
      <c r="D37" s="45"/>
      <c r="E37" s="45" t="s">
        <v>46</v>
      </c>
      <c r="F37" s="45"/>
      <c r="G37" s="45"/>
      <c r="H37" s="45"/>
      <c r="I37" s="59"/>
      <c r="J37" s="45"/>
      <c r="K37" s="58">
        <v>45961</v>
      </c>
      <c r="P37" s="37"/>
    </row>
    <row r="38" spans="1:22" x14ac:dyDescent="0.25">
      <c r="B38" s="1">
        <v>1</v>
      </c>
      <c r="D38" s="45"/>
      <c r="E38" s="45" t="s">
        <v>47</v>
      </c>
      <c r="F38" s="45"/>
      <c r="G38" s="45"/>
      <c r="H38" s="45"/>
      <c r="I38" s="45"/>
      <c r="J38" s="45"/>
      <c r="K38" s="60">
        <v>34452</v>
      </c>
    </row>
    <row r="39" spans="1:22" x14ac:dyDescent="0.25">
      <c r="B39" s="1">
        <v>2</v>
      </c>
      <c r="D39" s="45"/>
      <c r="E39" s="45" t="s">
        <v>48</v>
      </c>
      <c r="F39" s="45"/>
      <c r="G39" s="45"/>
      <c r="H39" s="45"/>
      <c r="I39" s="45"/>
      <c r="J39" s="45"/>
      <c r="K39" s="60">
        <v>7351738634.1199999</v>
      </c>
    </row>
    <row r="40" spans="1:22" x14ac:dyDescent="0.25">
      <c r="D40" s="45"/>
      <c r="E40" s="45" t="s">
        <v>49</v>
      </c>
      <c r="F40" s="45"/>
      <c r="G40" s="45"/>
      <c r="H40" s="45"/>
      <c r="I40" s="45"/>
      <c r="J40" s="45"/>
      <c r="K40" s="60">
        <v>148261365.88</v>
      </c>
      <c r="O40" s="61"/>
      <c r="P40" s="2" t="s">
        <v>50</v>
      </c>
      <c r="T40" s="18"/>
    </row>
    <row r="41" spans="1:22" x14ac:dyDescent="0.25">
      <c r="B41" s="1">
        <v>3</v>
      </c>
      <c r="D41" s="45"/>
      <c r="E41" s="45" t="s">
        <v>51</v>
      </c>
      <c r="F41" s="45"/>
      <c r="G41" s="45"/>
      <c r="H41" s="45"/>
      <c r="I41" s="45"/>
      <c r="J41" s="45"/>
      <c r="K41" s="60">
        <v>213390.76495181705</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0.51978824180000005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0.50517151790000003</v>
      </c>
      <c r="O45" s="65"/>
    </row>
    <row r="46" spans="1:22" ht="14.5" x14ac:dyDescent="0.25">
      <c r="A46" s="1">
        <v>31</v>
      </c>
      <c r="B46" s="1">
        <v>205</v>
      </c>
      <c r="D46" s="45"/>
      <c r="E46" s="64" t="s">
        <v>56</v>
      </c>
      <c r="F46" s="45"/>
      <c r="G46" s="45"/>
      <c r="H46" s="45"/>
      <c r="I46" s="45"/>
      <c r="J46" s="45"/>
      <c r="K46" s="63">
        <v>0.48581706279999998</v>
      </c>
    </row>
    <row r="47" spans="1:22" x14ac:dyDescent="0.25">
      <c r="B47" s="1">
        <v>6</v>
      </c>
      <c r="D47" s="45"/>
      <c r="E47" s="45" t="s">
        <v>57</v>
      </c>
      <c r="F47" s="45"/>
      <c r="G47" s="45"/>
      <c r="H47" s="45"/>
      <c r="I47" s="45"/>
      <c r="J47" s="45"/>
      <c r="K47" s="66">
        <v>5.3643830000000003E-2</v>
      </c>
    </row>
    <row r="48" spans="1:22" ht="14.5" x14ac:dyDescent="0.25">
      <c r="B48" s="1">
        <v>10</v>
      </c>
      <c r="D48" s="45"/>
      <c r="E48" s="45" t="s">
        <v>58</v>
      </c>
      <c r="F48" s="45"/>
      <c r="G48" s="45"/>
      <c r="H48" s="45"/>
      <c r="I48" s="45"/>
      <c r="J48" s="45"/>
      <c r="K48" s="60">
        <v>49.359573037600001</v>
      </c>
    </row>
    <row r="49" spans="2:12" x14ac:dyDescent="0.25">
      <c r="B49" s="1">
        <v>11</v>
      </c>
      <c r="D49" s="45"/>
      <c r="E49" s="45" t="s">
        <v>59</v>
      </c>
      <c r="F49" s="45"/>
      <c r="G49" s="45"/>
      <c r="H49" s="45"/>
      <c r="I49" s="45"/>
      <c r="J49" s="45"/>
      <c r="K49" s="60">
        <v>285.803</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23.816916666666668</v>
      </c>
    </row>
    <row r="52" spans="2:12" x14ac:dyDescent="0.25">
      <c r="D52" s="45"/>
      <c r="E52" s="45" t="s">
        <v>62</v>
      </c>
      <c r="F52" s="45"/>
      <c r="G52" s="45"/>
      <c r="H52" s="45"/>
      <c r="I52" s="45"/>
      <c r="J52" s="45"/>
      <c r="K52" s="67">
        <f>P316</f>
        <v>2.7769748727506709</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0.90093540876440903</v>
      </c>
      <c r="L59" s="1">
        <v>6623441651.46</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37184340.422949314</v>
      </c>
    </row>
    <row r="69" spans="2:11" x14ac:dyDescent="0.25">
      <c r="D69" s="45"/>
      <c r="E69" s="45" t="s">
        <v>82</v>
      </c>
      <c r="F69" s="45"/>
      <c r="G69" s="45"/>
      <c r="H69" s="45"/>
      <c r="I69" s="45"/>
      <c r="J69" s="45"/>
      <c r="K69" s="69">
        <v>140889538.88999999</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6616312706.8979998</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6616312706.8979998</v>
      </c>
      <c r="K76" s="69"/>
    </row>
    <row r="77" spans="2:11" x14ac:dyDescent="0.25">
      <c r="B77" s="72" t="s">
        <v>95</v>
      </c>
      <c r="D77" s="45"/>
      <c r="E77" s="45" t="s">
        <v>96</v>
      </c>
      <c r="F77" s="45"/>
      <c r="G77" s="45"/>
      <c r="H77" s="45"/>
      <c r="I77" s="45"/>
      <c r="J77" s="71">
        <v>7263595714.9991999</v>
      </c>
      <c r="K77" s="69"/>
    </row>
    <row r="78" spans="2:11" x14ac:dyDescent="0.25">
      <c r="B78" s="72" t="s">
        <v>97</v>
      </c>
      <c r="D78" s="45" t="s">
        <v>98</v>
      </c>
      <c r="E78" s="45" t="s">
        <v>99</v>
      </c>
      <c r="F78" s="45"/>
      <c r="G78" s="45"/>
      <c r="H78" s="45"/>
      <c r="I78" s="45"/>
      <c r="J78" s="46"/>
      <c r="K78" s="73">
        <v>140889803.94999999</v>
      </c>
    </row>
    <row r="79" spans="2:11" x14ac:dyDescent="0.25">
      <c r="B79" s="72" t="s">
        <v>100</v>
      </c>
      <c r="D79" s="45" t="s">
        <v>101</v>
      </c>
      <c r="E79" s="45" t="s">
        <v>102</v>
      </c>
      <c r="F79" s="45"/>
      <c r="G79" s="45"/>
      <c r="H79" s="45"/>
      <c r="I79" s="45"/>
      <c r="J79" s="46"/>
      <c r="K79" s="71">
        <v>7371561.9299999997</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6764574072.7779999</v>
      </c>
      <c r="L82" s="75"/>
    </row>
    <row r="83" spans="2:12" x14ac:dyDescent="0.25">
      <c r="B83" s="72" t="s">
        <v>111</v>
      </c>
      <c r="D83" s="45"/>
      <c r="E83" s="45" t="s">
        <v>112</v>
      </c>
      <c r="F83" s="45"/>
      <c r="G83" s="45"/>
      <c r="H83" s="45"/>
      <c r="I83" s="45"/>
      <c r="J83" s="45"/>
      <c r="K83" s="71">
        <v>5723467256.999999</v>
      </c>
      <c r="L83" s="75"/>
    </row>
    <row r="84" spans="2:12" ht="13" thickBot="1" x14ac:dyDescent="0.3">
      <c r="B84" s="72"/>
      <c r="D84" s="45"/>
      <c r="E84" s="64" t="s">
        <v>113</v>
      </c>
      <c r="F84" s="45"/>
      <c r="G84" s="45"/>
      <c r="H84" s="45"/>
      <c r="I84" s="45"/>
      <c r="J84" s="45"/>
      <c r="K84" s="76">
        <v>1041106815.778</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1.3103944974660664</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159" t="s">
        <v>131</v>
      </c>
      <c r="I101" s="159"/>
      <c r="J101" s="160" t="s">
        <v>132</v>
      </c>
      <c r="K101" s="160"/>
    </row>
    <row r="102" spans="2:11" x14ac:dyDescent="0.25">
      <c r="H102" s="83" t="s">
        <v>86</v>
      </c>
      <c r="I102" s="83" t="s">
        <v>133</v>
      </c>
      <c r="J102" s="84"/>
      <c r="K102" s="85" t="s">
        <v>133</v>
      </c>
    </row>
    <row r="103" spans="2:11" ht="13" x14ac:dyDescent="0.3">
      <c r="D103" s="29" t="s">
        <v>134</v>
      </c>
      <c r="H103" s="45"/>
      <c r="I103" s="45"/>
      <c r="J103" s="86"/>
      <c r="K103" s="86"/>
    </row>
    <row r="104" spans="2:11" x14ac:dyDescent="0.25">
      <c r="B104" s="1">
        <v>301</v>
      </c>
      <c r="E104" s="87" t="s">
        <v>135</v>
      </c>
      <c r="H104" s="88">
        <v>6895708132.96</v>
      </c>
      <c r="I104" s="89">
        <f>1-SUM(I105:I106)</f>
        <v>0.93799999999999994</v>
      </c>
      <c r="J104" s="90">
        <v>33125</v>
      </c>
      <c r="K104" s="89">
        <f>1-SUM(K105:K106)</f>
        <v>0.96150000000000002</v>
      </c>
    </row>
    <row r="105" spans="2:11" x14ac:dyDescent="0.25">
      <c r="B105" s="1">
        <v>303</v>
      </c>
      <c r="E105" s="87" t="s">
        <v>136</v>
      </c>
      <c r="H105" s="88">
        <v>455415658.16000003</v>
      </c>
      <c r="I105" s="89">
        <f t="shared" ref="I105:K106" si="0">+ROUND(H105/H$107,4)</f>
        <v>6.1899999999999997E-2</v>
      </c>
      <c r="J105" s="90">
        <v>1322</v>
      </c>
      <c r="K105" s="89">
        <f t="shared" si="0"/>
        <v>3.8399999999999997E-2</v>
      </c>
    </row>
    <row r="106" spans="2:11" x14ac:dyDescent="0.25">
      <c r="B106" s="1">
        <v>305</v>
      </c>
      <c r="E106" s="87" t="s">
        <v>137</v>
      </c>
      <c r="H106" s="88">
        <v>614843</v>
      </c>
      <c r="I106" s="89">
        <f t="shared" si="0"/>
        <v>1E-4</v>
      </c>
      <c r="J106" s="90">
        <v>5</v>
      </c>
      <c r="K106" s="89">
        <f t="shared" si="0"/>
        <v>1E-4</v>
      </c>
    </row>
    <row r="107" spans="2:11" x14ac:dyDescent="0.25">
      <c r="D107" s="18"/>
      <c r="E107" s="91" t="s">
        <v>138</v>
      </c>
      <c r="F107" s="92"/>
      <c r="G107" s="92"/>
      <c r="H107" s="93">
        <f>SUM(H104:H106)</f>
        <v>7351738634.1199999</v>
      </c>
      <c r="I107" s="94">
        <f>SUM(I104:I106)</f>
        <v>0.99999999999999989</v>
      </c>
      <c r="J107" s="95">
        <f>SUM(J104:J106)</f>
        <v>34452</v>
      </c>
      <c r="K107" s="94">
        <f>SUM(K104:K106)</f>
        <v>1</v>
      </c>
    </row>
    <row r="108" spans="2:11" x14ac:dyDescent="0.25">
      <c r="H108" s="86"/>
      <c r="I108" s="89"/>
      <c r="J108" s="86"/>
      <c r="K108" s="86"/>
    </row>
    <row r="109" spans="2:11" ht="13" x14ac:dyDescent="0.3">
      <c r="D109" s="29" t="s">
        <v>139</v>
      </c>
      <c r="H109" s="45"/>
      <c r="I109" s="45"/>
      <c r="J109" s="86"/>
      <c r="K109" s="86"/>
    </row>
    <row r="110" spans="2:11" x14ac:dyDescent="0.25">
      <c r="B110" s="1">
        <v>112</v>
      </c>
      <c r="E110" s="87" t="s">
        <v>140</v>
      </c>
      <c r="H110" s="88">
        <v>6849235490.6800003</v>
      </c>
      <c r="I110" s="89">
        <f>1-SUM(I111:I112)</f>
        <v>0.93159999999999998</v>
      </c>
      <c r="J110" s="90">
        <v>30044</v>
      </c>
      <c r="K110" s="89">
        <f>1-SUM(K111:K112)</f>
        <v>0.87209999999999999</v>
      </c>
    </row>
    <row r="111" spans="2:11" x14ac:dyDescent="0.25">
      <c r="B111" s="1">
        <v>114</v>
      </c>
      <c r="E111" s="87" t="s">
        <v>141</v>
      </c>
      <c r="H111" s="88">
        <v>502503143.44</v>
      </c>
      <c r="I111" s="89">
        <f t="shared" ref="I111:K112" si="1">+ROUND(H111/H$113,4)</f>
        <v>6.8400000000000002E-2</v>
      </c>
      <c r="J111" s="90">
        <v>4408</v>
      </c>
      <c r="K111" s="89">
        <f t="shared" si="1"/>
        <v>0.12790000000000001</v>
      </c>
    </row>
    <row r="112" spans="2:11" x14ac:dyDescent="0.25">
      <c r="B112" s="1">
        <v>116</v>
      </c>
      <c r="E112" s="87" t="s">
        <v>142</v>
      </c>
      <c r="H112" s="88">
        <v>0</v>
      </c>
      <c r="I112" s="89">
        <f t="shared" si="1"/>
        <v>0</v>
      </c>
      <c r="J112" s="90">
        <v>0</v>
      </c>
      <c r="K112" s="89">
        <f t="shared" si="1"/>
        <v>0</v>
      </c>
    </row>
    <row r="113" spans="2:11" x14ac:dyDescent="0.25">
      <c r="D113" s="96"/>
      <c r="E113" s="91" t="s">
        <v>143</v>
      </c>
      <c r="F113" s="92"/>
      <c r="G113" s="92"/>
      <c r="H113" s="93">
        <f>SUM(H110:H112)</f>
        <v>7351738634.1199999</v>
      </c>
      <c r="I113" s="94">
        <f>SUM(I110:I112)</f>
        <v>1</v>
      </c>
      <c r="J113" s="95">
        <f>SUM(J110:J112)</f>
        <v>34452</v>
      </c>
      <c r="K113" s="94">
        <f>SUM(K110:K112)</f>
        <v>1</v>
      </c>
    </row>
    <row r="114" spans="2:11" x14ac:dyDescent="0.25">
      <c r="H114" s="86"/>
      <c r="I114" s="89"/>
      <c r="J114" s="86"/>
      <c r="K114" s="86"/>
    </row>
    <row r="115" spans="2:11" ht="13" x14ac:dyDescent="0.3">
      <c r="D115" s="29" t="s">
        <v>144</v>
      </c>
      <c r="H115" s="45"/>
      <c r="I115" s="97"/>
      <c r="J115" s="86"/>
      <c r="K115" s="86"/>
    </row>
    <row r="116" spans="2:11" x14ac:dyDescent="0.25">
      <c r="B116" s="1">
        <v>550</v>
      </c>
      <c r="E116" s="65" t="s">
        <v>145</v>
      </c>
      <c r="H116" s="88">
        <v>2702735043.4299998</v>
      </c>
      <c r="I116" s="89">
        <f>1-SUM(I117:I125)</f>
        <v>0.36760000000000004</v>
      </c>
      <c r="J116" s="90">
        <v>8761</v>
      </c>
      <c r="K116" s="89">
        <f>1-SUM(K117:K125)</f>
        <v>0.25429999999999997</v>
      </c>
    </row>
    <row r="117" spans="2:11" x14ac:dyDescent="0.25">
      <c r="B117" s="1">
        <v>551</v>
      </c>
      <c r="E117" s="65" t="s">
        <v>146</v>
      </c>
      <c r="H117" s="88">
        <v>464225874.57999998</v>
      </c>
      <c r="I117" s="89">
        <f>ROUND(+H117/H$126,4)</f>
        <v>6.3100000000000003E-2</v>
      </c>
      <c r="J117" s="90">
        <v>2325</v>
      </c>
      <c r="K117" s="89">
        <f>ROUND(+J117/J$126,4)</f>
        <v>6.7500000000000004E-2</v>
      </c>
    </row>
    <row r="118" spans="2:11" x14ac:dyDescent="0.25">
      <c r="B118" s="1">
        <v>552</v>
      </c>
      <c r="E118" s="65" t="s">
        <v>147</v>
      </c>
      <c r="H118" s="88">
        <v>1034551261.03</v>
      </c>
      <c r="I118" s="89">
        <f t="shared" ref="I118:I125" si="2">ROUND(+H118/H$126,4)</f>
        <v>0.14069999999999999</v>
      </c>
      <c r="J118" s="90">
        <v>5723</v>
      </c>
      <c r="K118" s="89">
        <f t="shared" ref="K118:K125" si="3">ROUND(+J118/J$126,4)</f>
        <v>0.1661</v>
      </c>
    </row>
    <row r="119" spans="2:11" x14ac:dyDescent="0.25">
      <c r="B119" s="1">
        <v>553</v>
      </c>
      <c r="E119" s="65" t="s">
        <v>148</v>
      </c>
      <c r="H119" s="88">
        <v>217469728.44999999</v>
      </c>
      <c r="I119" s="89">
        <f t="shared" si="2"/>
        <v>2.9600000000000001E-2</v>
      </c>
      <c r="J119" s="90">
        <v>1325</v>
      </c>
      <c r="K119" s="89">
        <f t="shared" si="3"/>
        <v>3.85E-2</v>
      </c>
    </row>
    <row r="120" spans="2:11" x14ac:dyDescent="0.25">
      <c r="B120" s="1">
        <v>554</v>
      </c>
      <c r="E120" s="65" t="s">
        <v>149</v>
      </c>
      <c r="H120" s="88">
        <v>171890647.33000001</v>
      </c>
      <c r="I120" s="89">
        <f t="shared" si="2"/>
        <v>2.3400000000000001E-2</v>
      </c>
      <c r="J120" s="90">
        <v>999</v>
      </c>
      <c r="K120" s="89">
        <f t="shared" si="3"/>
        <v>2.9000000000000001E-2</v>
      </c>
    </row>
    <row r="121" spans="2:11" x14ac:dyDescent="0.25">
      <c r="B121" s="1">
        <v>556</v>
      </c>
      <c r="E121" s="65" t="s">
        <v>150</v>
      </c>
      <c r="H121" s="88">
        <v>569696166.42999995</v>
      </c>
      <c r="I121" s="89">
        <f t="shared" si="2"/>
        <v>7.7499999999999999E-2</v>
      </c>
      <c r="J121" s="90">
        <v>3436</v>
      </c>
      <c r="K121" s="89">
        <f t="shared" si="3"/>
        <v>9.9699999999999997E-2</v>
      </c>
    </row>
    <row r="122" spans="2:11" x14ac:dyDescent="0.25">
      <c r="B122" s="1">
        <v>555</v>
      </c>
      <c r="E122" s="65" t="s">
        <v>151</v>
      </c>
      <c r="H122" s="88">
        <v>157302086.71000001</v>
      </c>
      <c r="I122" s="89">
        <f t="shared" si="2"/>
        <v>2.1399999999999999E-2</v>
      </c>
      <c r="J122" s="90">
        <v>911</v>
      </c>
      <c r="K122" s="89">
        <f t="shared" si="3"/>
        <v>2.64E-2</v>
      </c>
    </row>
    <row r="123" spans="2:11" x14ac:dyDescent="0.25">
      <c r="B123" s="1">
        <v>557</v>
      </c>
      <c r="E123" s="65" t="s">
        <v>152</v>
      </c>
      <c r="H123" s="88">
        <v>462580559.33999997</v>
      </c>
      <c r="I123" s="89">
        <f t="shared" si="2"/>
        <v>6.2899999999999998E-2</v>
      </c>
      <c r="J123" s="90">
        <v>2969</v>
      </c>
      <c r="K123" s="89">
        <f t="shared" si="3"/>
        <v>8.6199999999999999E-2</v>
      </c>
    </row>
    <row r="124" spans="2:11" x14ac:dyDescent="0.25">
      <c r="B124" s="1">
        <v>558</v>
      </c>
      <c r="E124" s="65" t="s">
        <v>153</v>
      </c>
      <c r="H124" s="88">
        <v>766590895.15999997</v>
      </c>
      <c r="I124" s="89">
        <f t="shared" si="2"/>
        <v>0.1043</v>
      </c>
      <c r="J124" s="90">
        <v>3794</v>
      </c>
      <c r="K124" s="89">
        <f t="shared" si="3"/>
        <v>0.1101</v>
      </c>
    </row>
    <row r="125" spans="2:11" x14ac:dyDescent="0.25">
      <c r="B125" s="1">
        <v>559</v>
      </c>
      <c r="E125" s="65" t="s">
        <v>154</v>
      </c>
      <c r="H125" s="88">
        <v>804696371.65999997</v>
      </c>
      <c r="I125" s="89">
        <f t="shared" si="2"/>
        <v>0.1095</v>
      </c>
      <c r="J125" s="90">
        <v>4209</v>
      </c>
      <c r="K125" s="89">
        <f t="shared" si="3"/>
        <v>0.1222</v>
      </c>
    </row>
    <row r="126" spans="2:11" x14ac:dyDescent="0.25">
      <c r="E126" s="92" t="s">
        <v>143</v>
      </c>
      <c r="F126" s="92"/>
      <c r="G126" s="92"/>
      <c r="H126" s="93">
        <f>SUM(H116:H125)</f>
        <v>7351738634.1199999</v>
      </c>
      <c r="I126" s="94">
        <f>SUM(I116:I125)</f>
        <v>0.99999999999999989</v>
      </c>
      <c r="J126" s="95">
        <f>SUM(J116:J125)</f>
        <v>34452</v>
      </c>
      <c r="K126" s="94">
        <f>SUM(K116:K125)</f>
        <v>1</v>
      </c>
    </row>
    <row r="127" spans="2:11" x14ac:dyDescent="0.25">
      <c r="H127" s="86"/>
      <c r="I127" s="89"/>
      <c r="J127" s="86"/>
      <c r="K127" s="86"/>
    </row>
    <row r="128" spans="2:11" ht="13" x14ac:dyDescent="0.3">
      <c r="D128" s="29" t="s">
        <v>155</v>
      </c>
      <c r="H128" s="45"/>
      <c r="I128" s="97"/>
      <c r="J128" s="86"/>
      <c r="K128" s="86"/>
    </row>
    <row r="129" spans="2:11" x14ac:dyDescent="0.25">
      <c r="B129" s="1">
        <v>1100</v>
      </c>
      <c r="E129" s="2" t="s">
        <v>156</v>
      </c>
      <c r="H129" s="88">
        <v>182243880.08000001</v>
      </c>
      <c r="I129" s="89">
        <f>1-SUM(I130:I142)</f>
        <v>2.4800000000000044E-2</v>
      </c>
      <c r="J129" s="90">
        <v>6946</v>
      </c>
      <c r="K129" s="89">
        <f>1-SUM(K130:K142)</f>
        <v>0.20169999999999988</v>
      </c>
    </row>
    <row r="130" spans="2:11" x14ac:dyDescent="0.25">
      <c r="B130" s="1">
        <v>1103</v>
      </c>
      <c r="E130" s="2" t="s">
        <v>157</v>
      </c>
      <c r="H130" s="88">
        <v>411089143.54000002</v>
      </c>
      <c r="I130" s="89">
        <f>ROUND(+H130/H$143,4)</f>
        <v>5.5899999999999998E-2</v>
      </c>
      <c r="J130" s="90">
        <v>5485</v>
      </c>
      <c r="K130" s="89">
        <f>ROUND(+J130/J$143,4)</f>
        <v>0.15920000000000001</v>
      </c>
    </row>
    <row r="131" spans="2:11" x14ac:dyDescent="0.25">
      <c r="B131" s="1">
        <v>1106</v>
      </c>
      <c r="E131" s="2" t="s">
        <v>158</v>
      </c>
      <c r="H131" s="88">
        <v>525056710.23000002</v>
      </c>
      <c r="I131" s="89">
        <f t="shared" ref="I131:I142" si="4">ROUND(+H131/H$143,4)</f>
        <v>7.1400000000000005E-2</v>
      </c>
      <c r="J131" s="90">
        <v>4201</v>
      </c>
      <c r="K131" s="89">
        <f t="shared" ref="K131:K142" si="5">ROUND(+J131/J$143,4)</f>
        <v>0.12189999999999999</v>
      </c>
    </row>
    <row r="132" spans="2:11" x14ac:dyDescent="0.25">
      <c r="B132" s="1">
        <v>1109</v>
      </c>
      <c r="E132" s="2" t="s">
        <v>159</v>
      </c>
      <c r="H132" s="88">
        <v>657885973.95000005</v>
      </c>
      <c r="I132" s="89">
        <f t="shared" si="4"/>
        <v>8.9499999999999996E-2</v>
      </c>
      <c r="J132" s="90">
        <v>3755</v>
      </c>
      <c r="K132" s="89">
        <f t="shared" si="5"/>
        <v>0.109</v>
      </c>
    </row>
    <row r="133" spans="2:11" x14ac:dyDescent="0.25">
      <c r="B133" s="1">
        <v>1112</v>
      </c>
      <c r="E133" s="2" t="s">
        <v>160</v>
      </c>
      <c r="H133" s="88">
        <v>685056740.67999995</v>
      </c>
      <c r="I133" s="89">
        <f t="shared" si="4"/>
        <v>9.3200000000000005E-2</v>
      </c>
      <c r="J133" s="90">
        <v>3045</v>
      </c>
      <c r="K133" s="89">
        <f t="shared" si="5"/>
        <v>8.8400000000000006E-2</v>
      </c>
    </row>
    <row r="134" spans="2:11" x14ac:dyDescent="0.25">
      <c r="B134" s="1">
        <v>1115</v>
      </c>
      <c r="E134" s="2" t="s">
        <v>161</v>
      </c>
      <c r="H134" s="88">
        <v>700651692.58000004</v>
      </c>
      <c r="I134" s="89">
        <f t="shared" si="4"/>
        <v>9.5299999999999996E-2</v>
      </c>
      <c r="J134" s="90">
        <v>2541</v>
      </c>
      <c r="K134" s="89">
        <f t="shared" si="5"/>
        <v>7.3800000000000004E-2</v>
      </c>
    </row>
    <row r="135" spans="2:11" x14ac:dyDescent="0.25">
      <c r="B135" s="1">
        <v>1118</v>
      </c>
      <c r="E135" s="2" t="s">
        <v>162</v>
      </c>
      <c r="H135" s="88">
        <v>610447837.09000003</v>
      </c>
      <c r="I135" s="89">
        <f t="shared" si="4"/>
        <v>8.3000000000000004E-2</v>
      </c>
      <c r="J135" s="90">
        <v>1882</v>
      </c>
      <c r="K135" s="89">
        <f t="shared" si="5"/>
        <v>5.4600000000000003E-2</v>
      </c>
    </row>
    <row r="136" spans="2:11" x14ac:dyDescent="0.25">
      <c r="B136" s="1">
        <v>1121</v>
      </c>
      <c r="E136" s="2" t="s">
        <v>163</v>
      </c>
      <c r="H136" s="88">
        <v>546214871.36000001</v>
      </c>
      <c r="I136" s="89">
        <f t="shared" si="4"/>
        <v>7.4300000000000005E-2</v>
      </c>
      <c r="J136" s="90">
        <v>1456</v>
      </c>
      <c r="K136" s="89">
        <f t="shared" si="5"/>
        <v>4.2299999999999997E-2</v>
      </c>
    </row>
    <row r="137" spans="2:11" x14ac:dyDescent="0.25">
      <c r="B137" s="1">
        <v>1124</v>
      </c>
      <c r="E137" s="2" t="s">
        <v>164</v>
      </c>
      <c r="H137" s="88">
        <v>472483913.23000002</v>
      </c>
      <c r="I137" s="89">
        <f t="shared" si="4"/>
        <v>6.4299999999999996E-2</v>
      </c>
      <c r="J137" s="90">
        <v>1114</v>
      </c>
      <c r="K137" s="89">
        <f t="shared" si="5"/>
        <v>3.2300000000000002E-2</v>
      </c>
    </row>
    <row r="138" spans="2:11" x14ac:dyDescent="0.25">
      <c r="B138" s="1">
        <v>1127</v>
      </c>
      <c r="E138" s="2" t="s">
        <v>165</v>
      </c>
      <c r="H138" s="88">
        <v>443070218.68000001</v>
      </c>
      <c r="I138" s="89">
        <f t="shared" si="4"/>
        <v>6.0299999999999999E-2</v>
      </c>
      <c r="J138" s="90">
        <v>931</v>
      </c>
      <c r="K138" s="89">
        <f t="shared" si="5"/>
        <v>2.7E-2</v>
      </c>
    </row>
    <row r="139" spans="2:11" x14ac:dyDescent="0.25">
      <c r="B139" s="1">
        <v>1128</v>
      </c>
      <c r="E139" s="2" t="s">
        <v>166</v>
      </c>
      <c r="H139" s="88">
        <v>1401966405.8499999</v>
      </c>
      <c r="I139" s="89">
        <f t="shared" si="4"/>
        <v>0.19070000000000001</v>
      </c>
      <c r="J139" s="90">
        <v>2327</v>
      </c>
      <c r="K139" s="89">
        <f t="shared" si="5"/>
        <v>6.7500000000000004E-2</v>
      </c>
    </row>
    <row r="140" spans="2:11" x14ac:dyDescent="0.25">
      <c r="B140" s="1">
        <v>1129</v>
      </c>
      <c r="E140" s="2" t="s">
        <v>167</v>
      </c>
      <c r="H140" s="88">
        <v>491081959.41000003</v>
      </c>
      <c r="I140" s="89">
        <f t="shared" si="4"/>
        <v>6.6799999999999998E-2</v>
      </c>
      <c r="J140" s="90">
        <v>575</v>
      </c>
      <c r="K140" s="89">
        <f t="shared" si="5"/>
        <v>1.67E-2</v>
      </c>
    </row>
    <row r="141" spans="2:11" x14ac:dyDescent="0.25">
      <c r="B141" s="1">
        <v>1158</v>
      </c>
      <c r="E141" s="2" t="s">
        <v>168</v>
      </c>
      <c r="H141" s="88">
        <v>224489287.44</v>
      </c>
      <c r="I141" s="89">
        <f t="shared" si="4"/>
        <v>3.0499999999999999E-2</v>
      </c>
      <c r="J141" s="90">
        <v>194</v>
      </c>
      <c r="K141" s="89">
        <f t="shared" si="5"/>
        <v>5.5999999999999999E-3</v>
      </c>
    </row>
    <row r="142" spans="2:11" x14ac:dyDescent="0.25">
      <c r="B142" s="1">
        <v>1173</v>
      </c>
      <c r="E142" s="2" t="s">
        <v>169</v>
      </c>
      <c r="H142" s="88">
        <v>0</v>
      </c>
      <c r="I142" s="89">
        <f t="shared" si="4"/>
        <v>0</v>
      </c>
      <c r="J142" s="90">
        <v>0</v>
      </c>
      <c r="K142" s="89">
        <f t="shared" si="5"/>
        <v>0</v>
      </c>
    </row>
    <row r="143" spans="2:11" x14ac:dyDescent="0.25">
      <c r="E143" s="92" t="s">
        <v>138</v>
      </c>
      <c r="F143" s="92"/>
      <c r="G143" s="92"/>
      <c r="H143" s="98">
        <f>SUM(H129:H142)</f>
        <v>7351738634.1199999</v>
      </c>
      <c r="I143" s="99">
        <f>SUM(I129:I142)</f>
        <v>1.0000000000000002</v>
      </c>
      <c r="J143" s="100">
        <f>SUM(J129:J142)</f>
        <v>34452</v>
      </c>
      <c r="K143" s="99">
        <f>SUM(K129:K142)</f>
        <v>1</v>
      </c>
    </row>
    <row r="144" spans="2:11" ht="14.5" x14ac:dyDescent="0.35">
      <c r="H144"/>
      <c r="I144"/>
      <c r="J144"/>
      <c r="K144"/>
    </row>
    <row r="145" spans="2:11" ht="13" x14ac:dyDescent="0.3">
      <c r="H145" s="159" t="s">
        <v>131</v>
      </c>
      <c r="I145" s="159"/>
      <c r="J145" s="160" t="s">
        <v>132</v>
      </c>
      <c r="K145" s="160"/>
    </row>
    <row r="146" spans="2:11" x14ac:dyDescent="0.25">
      <c r="H146" s="83" t="s">
        <v>86</v>
      </c>
      <c r="I146" s="83" t="s">
        <v>133</v>
      </c>
      <c r="J146" s="84"/>
      <c r="K146" s="85" t="s">
        <v>133</v>
      </c>
    </row>
    <row r="147" spans="2:11" ht="13" x14ac:dyDescent="0.3">
      <c r="D147" s="29" t="s">
        <v>170</v>
      </c>
      <c r="H147" s="45"/>
      <c r="I147" s="97"/>
      <c r="J147" s="86"/>
      <c r="K147" s="86"/>
    </row>
    <row r="148" spans="2:11" ht="13" hidden="1" x14ac:dyDescent="0.3">
      <c r="B148" s="1">
        <v>851</v>
      </c>
      <c r="D148" s="29"/>
      <c r="E148" s="2" t="s">
        <v>171</v>
      </c>
      <c r="H148" s="86">
        <v>0</v>
      </c>
      <c r="I148" s="89"/>
      <c r="J148" s="86">
        <v>0</v>
      </c>
      <c r="K148" s="86"/>
    </row>
    <row r="149" spans="2:11" ht="13" hidden="1" x14ac:dyDescent="0.3">
      <c r="B149" s="1">
        <v>854</v>
      </c>
      <c r="D149" s="29"/>
      <c r="E149" s="2" t="s">
        <v>172</v>
      </c>
      <c r="H149" s="86">
        <v>0</v>
      </c>
      <c r="I149" s="89"/>
      <c r="J149" s="86">
        <v>0</v>
      </c>
      <c r="K149" s="86"/>
    </row>
    <row r="150" spans="2:11" ht="13" hidden="1" x14ac:dyDescent="0.3">
      <c r="B150" s="1">
        <v>857</v>
      </c>
      <c r="D150" s="29"/>
      <c r="E150" s="2" t="s">
        <v>173</v>
      </c>
      <c r="H150" s="86">
        <v>0</v>
      </c>
      <c r="I150" s="89"/>
      <c r="J150" s="86">
        <v>0</v>
      </c>
      <c r="K150" s="86"/>
    </row>
    <row r="151" spans="2:11" ht="13" hidden="1" x14ac:dyDescent="0.3">
      <c r="B151" s="1">
        <v>860</v>
      </c>
      <c r="D151" s="29"/>
      <c r="E151" s="2" t="s">
        <v>174</v>
      </c>
      <c r="H151" s="86">
        <v>0</v>
      </c>
      <c r="I151" s="89"/>
      <c r="J151" s="86">
        <v>0</v>
      </c>
      <c r="K151" s="86"/>
    </row>
    <row r="152" spans="2:11" ht="13" hidden="1" x14ac:dyDescent="0.3">
      <c r="B152" s="1">
        <v>863</v>
      </c>
      <c r="D152" s="29"/>
      <c r="E152" s="2" t="s">
        <v>175</v>
      </c>
      <c r="H152" s="86">
        <v>0</v>
      </c>
      <c r="I152" s="89"/>
      <c r="J152" s="86">
        <v>0</v>
      </c>
      <c r="K152" s="86"/>
    </row>
    <row r="153" spans="2:11" ht="13" hidden="1" x14ac:dyDescent="0.3">
      <c r="B153" s="1">
        <v>866</v>
      </c>
      <c r="D153" s="29"/>
      <c r="E153" s="2" t="s">
        <v>176</v>
      </c>
      <c r="H153" s="86">
        <v>0</v>
      </c>
      <c r="I153" s="89"/>
      <c r="J153" s="86">
        <v>0</v>
      </c>
      <c r="K153" s="86"/>
    </row>
    <row r="154" spans="2:11" ht="13" hidden="1" x14ac:dyDescent="0.3">
      <c r="B154" s="1">
        <v>869</v>
      </c>
      <c r="D154" s="29"/>
      <c r="E154" s="2" t="s">
        <v>177</v>
      </c>
      <c r="H154" s="86">
        <v>0</v>
      </c>
      <c r="I154" s="89"/>
      <c r="J154" s="86">
        <v>0</v>
      </c>
      <c r="K154" s="86"/>
    </row>
    <row r="155" spans="2:11" ht="13" hidden="1" x14ac:dyDescent="0.3">
      <c r="B155" s="1">
        <v>872</v>
      </c>
      <c r="D155" s="29"/>
      <c r="E155" s="2" t="s">
        <v>178</v>
      </c>
      <c r="H155" s="86">
        <v>0</v>
      </c>
      <c r="I155" s="89"/>
      <c r="J155" s="86">
        <v>0</v>
      </c>
      <c r="K155" s="86"/>
    </row>
    <row r="156" spans="2:11" ht="13" hidden="1" x14ac:dyDescent="0.3">
      <c r="B156" s="1">
        <v>875</v>
      </c>
      <c r="D156" s="29"/>
      <c r="E156" s="2" t="s">
        <v>179</v>
      </c>
      <c r="H156" s="86">
        <v>0</v>
      </c>
      <c r="I156" s="89"/>
      <c r="J156" s="86">
        <v>0</v>
      </c>
      <c r="K156" s="86"/>
    </row>
    <row r="157" spans="2:11" ht="13" hidden="1" x14ac:dyDescent="0.3">
      <c r="B157" s="1">
        <v>878</v>
      </c>
      <c r="D157" s="29"/>
      <c r="E157" s="2" t="s">
        <v>180</v>
      </c>
      <c r="H157" s="86">
        <v>0</v>
      </c>
      <c r="I157" s="89"/>
      <c r="J157" s="86">
        <v>0</v>
      </c>
      <c r="K157" s="86"/>
    </row>
    <row r="158" spans="2:11" x14ac:dyDescent="0.25">
      <c r="B158" s="1">
        <v>880</v>
      </c>
      <c r="E158" s="2" t="s">
        <v>181</v>
      </c>
      <c r="H158" s="88">
        <v>3532202604</v>
      </c>
      <c r="I158" s="89">
        <f>1-SUM(I159:I169)</f>
        <v>0.48060000000000003</v>
      </c>
      <c r="J158" s="90">
        <v>22954</v>
      </c>
      <c r="K158" s="89">
        <f>1-SUM(K159:K169)</f>
        <v>0.6663</v>
      </c>
    </row>
    <row r="159" spans="2:11" x14ac:dyDescent="0.25">
      <c r="B159" s="1">
        <v>881</v>
      </c>
      <c r="E159" s="2" t="s">
        <v>182</v>
      </c>
      <c r="H159" s="88">
        <v>542521750.55999994</v>
      </c>
      <c r="I159" s="89">
        <f>+ROUND(H159/H$170,4)</f>
        <v>7.3800000000000004E-2</v>
      </c>
      <c r="J159" s="90">
        <v>2079</v>
      </c>
      <c r="K159" s="89">
        <f>+ROUND(J159/J$170,4)</f>
        <v>6.0299999999999999E-2</v>
      </c>
    </row>
    <row r="160" spans="2:11" x14ac:dyDescent="0.25">
      <c r="B160" s="1">
        <v>884</v>
      </c>
      <c r="E160" s="2" t="s">
        <v>183</v>
      </c>
      <c r="H160" s="88">
        <v>560096779.49000001</v>
      </c>
      <c r="I160" s="89">
        <f t="shared" ref="I160:K169" si="6">+ROUND(H160/H$170,4)</f>
        <v>7.6200000000000004E-2</v>
      </c>
      <c r="J160" s="90">
        <v>2076</v>
      </c>
      <c r="K160" s="89">
        <f t="shared" si="6"/>
        <v>6.0299999999999999E-2</v>
      </c>
    </row>
    <row r="161" spans="1:11" x14ac:dyDescent="0.25">
      <c r="B161" s="1">
        <v>887</v>
      </c>
      <c r="E161" s="2" t="s">
        <v>184</v>
      </c>
      <c r="H161" s="88">
        <v>475883924.91000003</v>
      </c>
      <c r="I161" s="89">
        <f t="shared" si="6"/>
        <v>6.4699999999999994E-2</v>
      </c>
      <c r="J161" s="90">
        <v>1574</v>
      </c>
      <c r="K161" s="89">
        <f t="shared" si="6"/>
        <v>4.5699999999999998E-2</v>
      </c>
    </row>
    <row r="162" spans="1:11" x14ac:dyDescent="0.25">
      <c r="B162" s="1">
        <v>890</v>
      </c>
      <c r="E162" s="2" t="s">
        <v>185</v>
      </c>
      <c r="H162" s="88">
        <v>497337937.48000002</v>
      </c>
      <c r="I162" s="89">
        <f t="shared" si="6"/>
        <v>6.7599999999999993E-2</v>
      </c>
      <c r="J162" s="90">
        <v>1488</v>
      </c>
      <c r="K162" s="89">
        <f t="shared" si="6"/>
        <v>4.3200000000000002E-2</v>
      </c>
    </row>
    <row r="163" spans="1:11" x14ac:dyDescent="0.25">
      <c r="B163" s="1">
        <v>893</v>
      </c>
      <c r="E163" s="2" t="s">
        <v>186</v>
      </c>
      <c r="H163" s="88">
        <v>547271256.01999998</v>
      </c>
      <c r="I163" s="89">
        <f t="shared" si="6"/>
        <v>7.4399999999999994E-2</v>
      </c>
      <c r="J163" s="90">
        <v>1524</v>
      </c>
      <c r="K163" s="89">
        <f t="shared" si="6"/>
        <v>4.4200000000000003E-2</v>
      </c>
    </row>
    <row r="164" spans="1:11" x14ac:dyDescent="0.25">
      <c r="B164" s="1">
        <v>896</v>
      </c>
      <c r="E164" s="2" t="s">
        <v>187</v>
      </c>
      <c r="H164" s="88">
        <v>874622215.38</v>
      </c>
      <c r="I164" s="89">
        <f t="shared" si="6"/>
        <v>0.11899999999999999</v>
      </c>
      <c r="J164" s="90">
        <v>2058</v>
      </c>
      <c r="K164" s="89">
        <f t="shared" si="6"/>
        <v>5.9700000000000003E-2</v>
      </c>
    </row>
    <row r="165" spans="1:11" x14ac:dyDescent="0.25">
      <c r="B165" s="1">
        <v>899</v>
      </c>
      <c r="E165" s="2" t="s">
        <v>188</v>
      </c>
      <c r="H165" s="88">
        <v>221459050</v>
      </c>
      <c r="I165" s="89">
        <f t="shared" si="6"/>
        <v>3.0099999999999998E-2</v>
      </c>
      <c r="J165" s="90">
        <v>492</v>
      </c>
      <c r="K165" s="89">
        <f t="shared" si="6"/>
        <v>1.43E-2</v>
      </c>
    </row>
    <row r="166" spans="1:11" x14ac:dyDescent="0.25">
      <c r="B166" s="1">
        <v>902</v>
      </c>
      <c r="E166" s="2" t="s">
        <v>189</v>
      </c>
      <c r="H166" s="88">
        <v>97826805.799999997</v>
      </c>
      <c r="I166" s="89">
        <f t="shared" si="6"/>
        <v>1.3299999999999999E-2</v>
      </c>
      <c r="J166" s="90">
        <v>203</v>
      </c>
      <c r="K166" s="89">
        <f t="shared" si="6"/>
        <v>5.8999999999999999E-3</v>
      </c>
    </row>
    <row r="167" spans="1:11" x14ac:dyDescent="0.25">
      <c r="B167" s="1">
        <v>905</v>
      </c>
      <c r="E167" s="2" t="s">
        <v>190</v>
      </c>
      <c r="H167" s="88">
        <v>2516310.48</v>
      </c>
      <c r="I167" s="89">
        <f t="shared" si="6"/>
        <v>2.9999999999999997E-4</v>
      </c>
      <c r="J167" s="90">
        <v>4</v>
      </c>
      <c r="K167" s="89">
        <f t="shared" si="6"/>
        <v>1E-4</v>
      </c>
    </row>
    <row r="168" spans="1:11" x14ac:dyDescent="0.25">
      <c r="B168" s="1">
        <v>908</v>
      </c>
      <c r="E168" s="2" t="s">
        <v>191</v>
      </c>
      <c r="H168" s="88">
        <v>0</v>
      </c>
      <c r="I168" s="89">
        <f t="shared" si="6"/>
        <v>0</v>
      </c>
      <c r="J168" s="90">
        <v>0</v>
      </c>
      <c r="K168" s="89">
        <f t="shared" si="6"/>
        <v>0</v>
      </c>
    </row>
    <row r="169" spans="1:11" x14ac:dyDescent="0.25">
      <c r="B169" s="1">
        <v>911</v>
      </c>
      <c r="E169" s="2" t="s">
        <v>192</v>
      </c>
      <c r="H169" s="88">
        <v>0</v>
      </c>
      <c r="I169" s="89">
        <f t="shared" si="6"/>
        <v>0</v>
      </c>
      <c r="J169" s="90">
        <v>0</v>
      </c>
      <c r="K169" s="89">
        <f t="shared" si="6"/>
        <v>0</v>
      </c>
    </row>
    <row r="170" spans="1:11" x14ac:dyDescent="0.25">
      <c r="E170" s="92" t="s">
        <v>143</v>
      </c>
      <c r="F170" s="92"/>
      <c r="G170" s="92"/>
      <c r="H170" s="98">
        <f>SUM(H158:H169)</f>
        <v>7351738634.1200008</v>
      </c>
      <c r="I170" s="99">
        <f>SUM(I158:I169)</f>
        <v>1</v>
      </c>
      <c r="J170" s="100">
        <f>SUM(J158:J169)</f>
        <v>34452</v>
      </c>
      <c r="K170" s="99">
        <f>SUM(K158:K169)</f>
        <v>1</v>
      </c>
    </row>
    <row r="171" spans="1:11" x14ac:dyDescent="0.25">
      <c r="H171" s="101"/>
      <c r="I171" s="102"/>
      <c r="J171" s="103"/>
      <c r="K171" s="102"/>
    </row>
    <row r="172" spans="1:11" ht="15" x14ac:dyDescent="0.3">
      <c r="D172" s="29" t="s">
        <v>193</v>
      </c>
      <c r="H172" s="45"/>
      <c r="I172" s="97"/>
      <c r="J172" s="86"/>
      <c r="K172" s="86"/>
    </row>
    <row r="173" spans="1:11" ht="13" hidden="1" x14ac:dyDescent="0.3">
      <c r="A173" s="1">
        <v>31</v>
      </c>
      <c r="B173" s="1">
        <v>1010</v>
      </c>
      <c r="D173" s="29"/>
      <c r="E173" s="2" t="s">
        <v>171</v>
      </c>
      <c r="H173" s="86">
        <v>70206176.930000007</v>
      </c>
      <c r="I173" s="89"/>
      <c r="J173" s="104">
        <v>2517</v>
      </c>
      <c r="K173" s="86"/>
    </row>
    <row r="174" spans="1:11" ht="13" hidden="1" x14ac:dyDescent="0.3">
      <c r="A174" s="1">
        <v>31</v>
      </c>
      <c r="B174" s="1">
        <v>1020</v>
      </c>
      <c r="D174" s="29"/>
      <c r="E174" s="2" t="s">
        <v>172</v>
      </c>
      <c r="H174" s="86">
        <v>212403627.78</v>
      </c>
      <c r="I174" s="89"/>
      <c r="J174" s="104">
        <v>2936</v>
      </c>
      <c r="K174" s="86"/>
    </row>
    <row r="175" spans="1:11" ht="13" hidden="1" x14ac:dyDescent="0.3">
      <c r="A175" s="1">
        <v>31</v>
      </c>
      <c r="B175" s="1">
        <v>1030</v>
      </c>
      <c r="D175" s="29"/>
      <c r="E175" s="2" t="s">
        <v>173</v>
      </c>
      <c r="H175" s="86">
        <v>373696625.5</v>
      </c>
      <c r="I175" s="89"/>
      <c r="J175" s="104">
        <v>3422</v>
      </c>
      <c r="K175" s="86"/>
    </row>
    <row r="176" spans="1:11" ht="13" hidden="1" x14ac:dyDescent="0.3">
      <c r="A176" s="1">
        <v>31</v>
      </c>
      <c r="B176" s="1">
        <v>1040</v>
      </c>
      <c r="D176" s="29"/>
      <c r="E176" s="2" t="s">
        <v>174</v>
      </c>
      <c r="H176" s="86">
        <v>482577203.02999997</v>
      </c>
      <c r="I176" s="89"/>
      <c r="J176" s="104">
        <v>3600</v>
      </c>
      <c r="K176" s="86"/>
    </row>
    <row r="177" spans="1:11" ht="13" hidden="1" x14ac:dyDescent="0.3">
      <c r="A177" s="1">
        <v>31</v>
      </c>
      <c r="B177" s="1">
        <v>1050</v>
      </c>
      <c r="D177" s="29"/>
      <c r="E177" s="2" t="s">
        <v>175</v>
      </c>
      <c r="H177" s="86">
        <v>547739984.20000005</v>
      </c>
      <c r="I177" s="89"/>
      <c r="J177" s="104">
        <v>3562</v>
      </c>
      <c r="K177" s="86"/>
    </row>
    <row r="178" spans="1:11" ht="13" hidden="1" x14ac:dyDescent="0.3">
      <c r="A178" s="1">
        <v>31</v>
      </c>
      <c r="B178" s="1">
        <v>1060</v>
      </c>
      <c r="D178" s="29"/>
      <c r="E178" s="2" t="s">
        <v>176</v>
      </c>
      <c r="H178" s="86">
        <v>557092657.72000003</v>
      </c>
      <c r="I178" s="89"/>
      <c r="J178" s="104">
        <v>3241</v>
      </c>
      <c r="K178" s="86"/>
    </row>
    <row r="179" spans="1:11" ht="13" hidden="1" x14ac:dyDescent="0.3">
      <c r="A179" s="1">
        <v>31</v>
      </c>
      <c r="B179" s="1">
        <v>1070</v>
      </c>
      <c r="D179" s="29"/>
      <c r="E179" s="2" t="s">
        <v>177</v>
      </c>
      <c r="H179" s="86">
        <v>520644368.27999997</v>
      </c>
      <c r="I179" s="89"/>
      <c r="J179" s="104">
        <v>2707</v>
      </c>
      <c r="K179" s="86"/>
    </row>
    <row r="180" spans="1:11" ht="13" hidden="1" x14ac:dyDescent="0.3">
      <c r="A180" s="1">
        <v>31</v>
      </c>
      <c r="B180" s="1">
        <v>1080</v>
      </c>
      <c r="D180" s="29"/>
      <c r="E180" s="2" t="s">
        <v>178</v>
      </c>
      <c r="H180" s="86">
        <v>512198365.42000002</v>
      </c>
      <c r="I180" s="89"/>
      <c r="J180" s="104">
        <v>2446</v>
      </c>
      <c r="K180" s="86"/>
    </row>
    <row r="181" spans="1:11" ht="13" hidden="1" x14ac:dyDescent="0.3">
      <c r="A181" s="1">
        <v>31</v>
      </c>
      <c r="B181" s="1">
        <v>1090</v>
      </c>
      <c r="D181" s="29"/>
      <c r="E181" s="2" t="s">
        <v>179</v>
      </c>
      <c r="H181" s="86">
        <v>443891144.80000001</v>
      </c>
      <c r="I181" s="89"/>
      <c r="J181" s="104">
        <v>1860</v>
      </c>
      <c r="K181" s="86"/>
    </row>
    <row r="182" spans="1:11" ht="13" hidden="1" x14ac:dyDescent="0.3">
      <c r="A182" s="1">
        <v>31</v>
      </c>
      <c r="B182" s="1">
        <v>1100</v>
      </c>
      <c r="D182" s="29"/>
      <c r="E182" s="2" t="s">
        <v>180</v>
      </c>
      <c r="H182" s="86">
        <v>380033307.23000002</v>
      </c>
      <c r="I182" s="89"/>
      <c r="J182" s="104">
        <v>1433</v>
      </c>
      <c r="K182" s="86"/>
    </row>
    <row r="183" spans="1:11" x14ac:dyDescent="0.25">
      <c r="B183" s="1" t="s">
        <v>50</v>
      </c>
      <c r="E183" s="2" t="s">
        <v>194</v>
      </c>
      <c r="H183" s="88">
        <v>3904044564.2399998</v>
      </c>
      <c r="I183" s="89">
        <f>1-SUM(I184:I193)-I197</f>
        <v>0.53110000000000002</v>
      </c>
      <c r="J183" s="90">
        <v>24865</v>
      </c>
      <c r="K183" s="89">
        <f>1-SUM(K184:K193)-K197</f>
        <v>0.7218</v>
      </c>
    </row>
    <row r="184" spans="1:11" x14ac:dyDescent="0.25">
      <c r="A184" s="1">
        <v>31</v>
      </c>
      <c r="B184" s="1">
        <v>1110</v>
      </c>
      <c r="E184" s="2" t="s">
        <v>182</v>
      </c>
      <c r="H184" s="88">
        <v>506958713.43000001</v>
      </c>
      <c r="I184" s="89">
        <f>+ROUND(H184/H$198,4)</f>
        <v>6.9000000000000006E-2</v>
      </c>
      <c r="J184" s="90">
        <v>1777</v>
      </c>
      <c r="K184" s="89">
        <f t="shared" ref="K184:K197" si="7">+ROUND(J184/J$198,4)</f>
        <v>5.16E-2</v>
      </c>
    </row>
    <row r="185" spans="1:11" x14ac:dyDescent="0.25">
      <c r="A185" s="1">
        <v>31</v>
      </c>
      <c r="B185" s="1">
        <v>1120</v>
      </c>
      <c r="E185" s="2" t="s">
        <v>183</v>
      </c>
      <c r="H185" s="88">
        <v>446771110.47000003</v>
      </c>
      <c r="I185" s="89">
        <f t="shared" ref="I185:I197" si="8">+ROUND(H185/H$198,4)</f>
        <v>6.08E-2</v>
      </c>
      <c r="J185" s="90">
        <v>1452</v>
      </c>
      <c r="K185" s="89">
        <f t="shared" si="7"/>
        <v>4.2099999999999999E-2</v>
      </c>
    </row>
    <row r="186" spans="1:11" x14ac:dyDescent="0.25">
      <c r="A186" s="1">
        <v>31</v>
      </c>
      <c r="B186" s="1">
        <v>1130</v>
      </c>
      <c r="E186" s="2" t="s">
        <v>184</v>
      </c>
      <c r="H186" s="88">
        <v>376027821.39999998</v>
      </c>
      <c r="I186" s="89">
        <f t="shared" si="8"/>
        <v>5.11E-2</v>
      </c>
      <c r="J186" s="90">
        <v>1160</v>
      </c>
      <c r="K186" s="89">
        <f t="shared" si="7"/>
        <v>3.3700000000000001E-2</v>
      </c>
    </row>
    <row r="187" spans="1:11" x14ac:dyDescent="0.25">
      <c r="A187" s="1">
        <v>31</v>
      </c>
      <c r="B187" s="1">
        <v>1140</v>
      </c>
      <c r="E187" s="2" t="s">
        <v>185</v>
      </c>
      <c r="H187" s="88">
        <v>370874846.43000001</v>
      </c>
      <c r="I187" s="89">
        <f t="shared" si="8"/>
        <v>5.04E-2</v>
      </c>
      <c r="J187" s="90">
        <v>1095</v>
      </c>
      <c r="K187" s="89">
        <f t="shared" si="7"/>
        <v>3.1800000000000002E-2</v>
      </c>
    </row>
    <row r="188" spans="1:11" x14ac:dyDescent="0.25">
      <c r="A188" s="1">
        <v>31</v>
      </c>
      <c r="B188" s="1">
        <v>1150</v>
      </c>
      <c r="E188" s="2" t="s">
        <v>186</v>
      </c>
      <c r="H188" s="88">
        <v>485220660.75</v>
      </c>
      <c r="I188" s="89">
        <f t="shared" si="8"/>
        <v>6.6000000000000003E-2</v>
      </c>
      <c r="J188" s="90">
        <v>1253</v>
      </c>
      <c r="K188" s="89">
        <f t="shared" si="7"/>
        <v>3.6400000000000002E-2</v>
      </c>
    </row>
    <row r="189" spans="1:11" x14ac:dyDescent="0.25">
      <c r="A189" s="1">
        <v>31</v>
      </c>
      <c r="B189" s="1">
        <v>1160</v>
      </c>
      <c r="E189" s="2" t="s">
        <v>187</v>
      </c>
      <c r="H189" s="88">
        <v>626442962.30999994</v>
      </c>
      <c r="I189" s="89">
        <f t="shared" si="8"/>
        <v>8.5199999999999998E-2</v>
      </c>
      <c r="J189" s="90">
        <v>1531</v>
      </c>
      <c r="K189" s="89">
        <f t="shared" si="7"/>
        <v>4.4400000000000002E-2</v>
      </c>
    </row>
    <row r="190" spans="1:11" x14ac:dyDescent="0.25">
      <c r="A190" s="1">
        <v>31</v>
      </c>
      <c r="B190" s="1">
        <v>1170</v>
      </c>
      <c r="E190" s="2" t="s">
        <v>188</v>
      </c>
      <c r="H190" s="88">
        <v>442666129.20999998</v>
      </c>
      <c r="I190" s="89">
        <f t="shared" si="8"/>
        <v>6.0199999999999997E-2</v>
      </c>
      <c r="J190" s="90">
        <v>924</v>
      </c>
      <c r="K190" s="89">
        <f t="shared" si="7"/>
        <v>2.6800000000000001E-2</v>
      </c>
    </row>
    <row r="191" spans="1:11" x14ac:dyDescent="0.25">
      <c r="A191" s="1">
        <v>31</v>
      </c>
      <c r="B191" s="1">
        <v>1180</v>
      </c>
      <c r="E191" s="2" t="s">
        <v>189</v>
      </c>
      <c r="H191" s="88">
        <v>148851116.44999999</v>
      </c>
      <c r="I191" s="89">
        <f t="shared" si="8"/>
        <v>2.0199999999999999E-2</v>
      </c>
      <c r="J191" s="90">
        <v>311</v>
      </c>
      <c r="K191" s="89">
        <f t="shared" si="7"/>
        <v>8.9999999999999993E-3</v>
      </c>
    </row>
    <row r="192" spans="1:11" x14ac:dyDescent="0.25">
      <c r="A192" s="1">
        <v>31</v>
      </c>
      <c r="B192" s="1">
        <v>1190</v>
      </c>
      <c r="E192" s="2" t="s">
        <v>190</v>
      </c>
      <c r="H192" s="88">
        <v>43880709.43</v>
      </c>
      <c r="I192" s="89">
        <f t="shared" si="8"/>
        <v>6.0000000000000001E-3</v>
      </c>
      <c r="J192" s="90">
        <v>84</v>
      </c>
      <c r="K192" s="89">
        <f t="shared" si="7"/>
        <v>2.3999999999999998E-3</v>
      </c>
    </row>
    <row r="193" spans="1:11" x14ac:dyDescent="0.25">
      <c r="A193" s="1">
        <v>31</v>
      </c>
      <c r="B193" s="1">
        <v>1200</v>
      </c>
      <c r="E193" s="2" t="s">
        <v>191</v>
      </c>
      <c r="H193" s="88">
        <v>0</v>
      </c>
      <c r="I193" s="89">
        <f t="shared" si="8"/>
        <v>0</v>
      </c>
      <c r="J193" s="90">
        <v>0</v>
      </c>
      <c r="K193" s="89">
        <f t="shared" si="7"/>
        <v>0</v>
      </c>
    </row>
    <row r="194" spans="1:11" ht="15" hidden="1" customHeight="1" x14ac:dyDescent="0.25">
      <c r="B194" s="105">
        <v>1210</v>
      </c>
      <c r="E194" s="106" t="s">
        <v>195</v>
      </c>
      <c r="H194" s="88">
        <v>0</v>
      </c>
      <c r="I194" s="89">
        <f t="shared" si="8"/>
        <v>0</v>
      </c>
      <c r="J194" s="90">
        <v>0</v>
      </c>
      <c r="K194" s="89">
        <f t="shared" si="7"/>
        <v>0</v>
      </c>
    </row>
    <row r="195" spans="1:11" ht="15" hidden="1" customHeight="1" x14ac:dyDescent="0.25">
      <c r="B195" s="105">
        <v>1220</v>
      </c>
      <c r="E195" s="106" t="s">
        <v>196</v>
      </c>
      <c r="H195" s="86">
        <v>0</v>
      </c>
      <c r="I195" s="89">
        <f t="shared" si="8"/>
        <v>0</v>
      </c>
      <c r="J195" s="104">
        <v>0</v>
      </c>
      <c r="K195" s="89">
        <f t="shared" si="7"/>
        <v>0</v>
      </c>
    </row>
    <row r="196" spans="1:11" ht="15" hidden="1" customHeight="1" x14ac:dyDescent="0.25">
      <c r="B196" s="105">
        <v>1230</v>
      </c>
      <c r="E196" s="106" t="s">
        <v>197</v>
      </c>
      <c r="H196" s="86">
        <v>0</v>
      </c>
      <c r="I196" s="89">
        <f t="shared" si="8"/>
        <v>0</v>
      </c>
      <c r="J196" s="104">
        <v>0</v>
      </c>
      <c r="K196" s="89">
        <f t="shared" si="7"/>
        <v>0</v>
      </c>
    </row>
    <row r="197" spans="1:11" x14ac:dyDescent="0.25">
      <c r="A197" s="1">
        <v>31</v>
      </c>
      <c r="B197" s="1">
        <v>194</v>
      </c>
      <c r="E197" s="2" t="s">
        <v>192</v>
      </c>
      <c r="H197" s="86">
        <f>SUM(H194:H196)</f>
        <v>0</v>
      </c>
      <c r="I197" s="89">
        <f t="shared" si="8"/>
        <v>0</v>
      </c>
      <c r="J197" s="104">
        <f>SUM(J194:J196)</f>
        <v>0</v>
      </c>
      <c r="K197" s="89">
        <f t="shared" si="7"/>
        <v>0</v>
      </c>
    </row>
    <row r="198" spans="1:11" x14ac:dyDescent="0.25">
      <c r="E198" s="92" t="s">
        <v>138</v>
      </c>
      <c r="F198" s="92"/>
      <c r="G198" s="92"/>
      <c r="H198" s="98">
        <f>SUM(H183:H193)+H197</f>
        <v>7351738634.1200008</v>
      </c>
      <c r="I198" s="99">
        <f>SUM(I183:I193)+I197</f>
        <v>1</v>
      </c>
      <c r="J198" s="100">
        <f>SUM(J183:J193)+J197</f>
        <v>34452</v>
      </c>
      <c r="K198" s="99">
        <f>SUM(K183:K193)+K197</f>
        <v>1</v>
      </c>
    </row>
    <row r="199" spans="1:11" ht="14" x14ac:dyDescent="0.3">
      <c r="E199" s="70" t="s">
        <v>198</v>
      </c>
      <c r="H199" s="159"/>
      <c r="I199" s="159"/>
      <c r="J199" s="107"/>
      <c r="K199" s="107"/>
    </row>
    <row r="200" spans="1:11" x14ac:dyDescent="0.25">
      <c r="H200" s="108"/>
      <c r="I200" s="108"/>
      <c r="J200" s="109"/>
      <c r="K200" s="110"/>
    </row>
    <row r="201" spans="1:11" ht="13" x14ac:dyDescent="0.3">
      <c r="D201" s="29" t="s">
        <v>199</v>
      </c>
      <c r="H201" s="86"/>
      <c r="I201" s="89"/>
      <c r="J201" s="89"/>
      <c r="K201" s="89"/>
    </row>
    <row r="202" spans="1:11" ht="12.75" hidden="1" customHeight="1" x14ac:dyDescent="0.3">
      <c r="B202" s="111">
        <v>931</v>
      </c>
      <c r="D202" s="29"/>
      <c r="E202" s="2" t="s">
        <v>171</v>
      </c>
      <c r="H202" s="86">
        <v>0</v>
      </c>
      <c r="I202" s="89"/>
      <c r="J202" s="86">
        <v>0</v>
      </c>
      <c r="K202" s="89"/>
    </row>
    <row r="203" spans="1:11" ht="12.75" hidden="1" customHeight="1" x14ac:dyDescent="0.3">
      <c r="B203" s="111">
        <v>934</v>
      </c>
      <c r="D203" s="29"/>
      <c r="E203" s="2" t="s">
        <v>172</v>
      </c>
      <c r="H203" s="86">
        <v>0</v>
      </c>
      <c r="I203" s="89"/>
      <c r="J203" s="86">
        <v>0</v>
      </c>
      <c r="K203" s="89"/>
    </row>
    <row r="204" spans="1:11" ht="12.75" hidden="1" customHeight="1" x14ac:dyDescent="0.3">
      <c r="B204" s="111">
        <v>937</v>
      </c>
      <c r="D204" s="29"/>
      <c r="E204" s="2" t="s">
        <v>173</v>
      </c>
      <c r="H204" s="86">
        <v>0</v>
      </c>
      <c r="I204" s="89"/>
      <c r="J204" s="86">
        <v>0</v>
      </c>
      <c r="K204" s="89"/>
    </row>
    <row r="205" spans="1:11" ht="12.75" hidden="1" customHeight="1" x14ac:dyDescent="0.3">
      <c r="B205" s="111">
        <v>940</v>
      </c>
      <c r="D205" s="29"/>
      <c r="E205" s="2" t="s">
        <v>174</v>
      </c>
      <c r="H205" s="86">
        <v>0</v>
      </c>
      <c r="I205" s="89"/>
      <c r="J205" s="86">
        <v>0</v>
      </c>
      <c r="K205" s="89"/>
    </row>
    <row r="206" spans="1:11" ht="12.75" hidden="1" customHeight="1" x14ac:dyDescent="0.3">
      <c r="B206" s="111">
        <v>943</v>
      </c>
      <c r="D206" s="29"/>
      <c r="E206" s="2" t="s">
        <v>175</v>
      </c>
      <c r="H206" s="86">
        <v>0</v>
      </c>
      <c r="I206" s="89"/>
      <c r="J206" s="86">
        <v>0</v>
      </c>
      <c r="K206" s="89"/>
    </row>
    <row r="207" spans="1:11" ht="12.75" hidden="1" customHeight="1" x14ac:dyDescent="0.3">
      <c r="B207" s="111">
        <v>946</v>
      </c>
      <c r="D207" s="29"/>
      <c r="E207" s="2" t="s">
        <v>176</v>
      </c>
      <c r="H207" s="86">
        <v>0</v>
      </c>
      <c r="I207" s="89"/>
      <c r="J207" s="86">
        <v>0</v>
      </c>
      <c r="K207" s="89"/>
    </row>
    <row r="208" spans="1:11" ht="13" hidden="1" x14ac:dyDescent="0.3">
      <c r="B208" s="111">
        <v>949</v>
      </c>
      <c r="D208" s="29"/>
      <c r="E208" s="2" t="s">
        <v>177</v>
      </c>
      <c r="H208" s="86">
        <v>0</v>
      </c>
      <c r="I208" s="89"/>
      <c r="J208" s="86">
        <v>0</v>
      </c>
      <c r="K208" s="89"/>
    </row>
    <row r="209" spans="2:11" ht="13" hidden="1" x14ac:dyDescent="0.3">
      <c r="B209" s="111">
        <v>952</v>
      </c>
      <c r="D209" s="29"/>
      <c r="E209" s="2" t="s">
        <v>178</v>
      </c>
      <c r="H209" s="86">
        <v>0</v>
      </c>
      <c r="I209" s="89"/>
      <c r="J209" s="86">
        <v>0</v>
      </c>
      <c r="K209" s="89"/>
    </row>
    <row r="210" spans="2:11" ht="13" hidden="1" x14ac:dyDescent="0.3">
      <c r="B210" s="111">
        <v>955</v>
      </c>
      <c r="D210" s="29"/>
      <c r="E210" s="2" t="s">
        <v>179</v>
      </c>
      <c r="H210" s="86">
        <v>0</v>
      </c>
      <c r="I210" s="89"/>
      <c r="J210" s="86">
        <v>0</v>
      </c>
      <c r="K210" s="89"/>
    </row>
    <row r="211" spans="2:11" ht="13" hidden="1" x14ac:dyDescent="0.3">
      <c r="B211" s="111">
        <v>958</v>
      </c>
      <c r="D211" s="29"/>
      <c r="E211" s="2" t="s">
        <v>180</v>
      </c>
      <c r="H211" s="86">
        <v>0</v>
      </c>
      <c r="I211" s="89"/>
      <c r="J211" s="86">
        <v>0</v>
      </c>
      <c r="K211" s="89"/>
    </row>
    <row r="212" spans="2:11" x14ac:dyDescent="0.25">
      <c r="B212" s="1">
        <v>960</v>
      </c>
      <c r="E212" s="2" t="s">
        <v>194</v>
      </c>
      <c r="H212" s="88">
        <v>3332451831.1100001</v>
      </c>
      <c r="I212" s="89">
        <f>1-SUM(I213:I223)</f>
        <v>0.45340000000000003</v>
      </c>
      <c r="J212" s="90">
        <v>21673</v>
      </c>
      <c r="K212" s="89">
        <f>1-SUM(K213:K223)</f>
        <v>0.629</v>
      </c>
    </row>
    <row r="213" spans="2:11" x14ac:dyDescent="0.25">
      <c r="B213" s="111">
        <v>961</v>
      </c>
      <c r="E213" s="2" t="s">
        <v>182</v>
      </c>
      <c r="H213" s="88">
        <v>554197800.15999997</v>
      </c>
      <c r="I213" s="89">
        <f>+ROUND(H213/H$224,4)</f>
        <v>7.5399999999999995E-2</v>
      </c>
      <c r="J213" s="90">
        <v>2322</v>
      </c>
      <c r="K213" s="89">
        <f>+ROUND(J213/J$224,4)</f>
        <v>6.7400000000000002E-2</v>
      </c>
    </row>
    <row r="214" spans="2:11" x14ac:dyDescent="0.25">
      <c r="B214" s="111">
        <v>964</v>
      </c>
      <c r="E214" s="2" t="s">
        <v>183</v>
      </c>
      <c r="H214" s="88">
        <v>573648704.17999995</v>
      </c>
      <c r="I214" s="89">
        <f t="shared" ref="I214:K223" si="9">+ROUND(H214/H$224,4)</f>
        <v>7.8E-2</v>
      </c>
      <c r="J214" s="90">
        <v>2231</v>
      </c>
      <c r="K214" s="89">
        <f t="shared" si="9"/>
        <v>6.4799999999999996E-2</v>
      </c>
    </row>
    <row r="215" spans="2:11" x14ac:dyDescent="0.25">
      <c r="B215" s="111">
        <v>967</v>
      </c>
      <c r="E215" s="2" t="s">
        <v>184</v>
      </c>
      <c r="H215" s="88">
        <v>526921305.89999998</v>
      </c>
      <c r="I215" s="89">
        <f t="shared" si="9"/>
        <v>7.17E-2</v>
      </c>
      <c r="J215" s="90">
        <v>1901</v>
      </c>
      <c r="K215" s="89">
        <f t="shared" si="9"/>
        <v>5.5199999999999999E-2</v>
      </c>
    </row>
    <row r="216" spans="2:11" x14ac:dyDescent="0.25">
      <c r="B216" s="111">
        <v>970</v>
      </c>
      <c r="E216" s="2" t="s">
        <v>185</v>
      </c>
      <c r="H216" s="88">
        <v>495513362.55000001</v>
      </c>
      <c r="I216" s="89">
        <f t="shared" si="9"/>
        <v>6.7400000000000002E-2</v>
      </c>
      <c r="J216" s="90">
        <v>1575</v>
      </c>
      <c r="K216" s="89">
        <f t="shared" si="9"/>
        <v>4.5699999999999998E-2</v>
      </c>
    </row>
    <row r="217" spans="2:11" x14ac:dyDescent="0.25">
      <c r="B217" s="111">
        <v>973</v>
      </c>
      <c r="E217" s="2" t="s">
        <v>186</v>
      </c>
      <c r="H217" s="88">
        <v>588185508.26999998</v>
      </c>
      <c r="I217" s="89">
        <f t="shared" si="9"/>
        <v>0.08</v>
      </c>
      <c r="J217" s="90">
        <v>1739</v>
      </c>
      <c r="K217" s="89">
        <f t="shared" si="9"/>
        <v>5.0500000000000003E-2</v>
      </c>
    </row>
    <row r="218" spans="2:11" x14ac:dyDescent="0.25">
      <c r="B218" s="111">
        <v>976</v>
      </c>
      <c r="E218" s="2" t="s">
        <v>187</v>
      </c>
      <c r="H218" s="88">
        <v>946410335.36000001</v>
      </c>
      <c r="I218" s="89">
        <f t="shared" si="9"/>
        <v>0.12870000000000001</v>
      </c>
      <c r="J218" s="90">
        <v>2270</v>
      </c>
      <c r="K218" s="89">
        <f t="shared" si="9"/>
        <v>6.59E-2</v>
      </c>
    </row>
    <row r="219" spans="2:11" x14ac:dyDescent="0.25">
      <c r="B219" s="111">
        <v>979</v>
      </c>
      <c r="E219" s="2" t="s">
        <v>188</v>
      </c>
      <c r="H219" s="88">
        <v>222745938.46000001</v>
      </c>
      <c r="I219" s="89">
        <f t="shared" si="9"/>
        <v>3.0300000000000001E-2</v>
      </c>
      <c r="J219" s="90">
        <v>510</v>
      </c>
      <c r="K219" s="89">
        <f t="shared" si="9"/>
        <v>1.4800000000000001E-2</v>
      </c>
    </row>
    <row r="220" spans="2:11" x14ac:dyDescent="0.25">
      <c r="B220" s="111">
        <v>982</v>
      </c>
      <c r="E220" s="2" t="s">
        <v>189</v>
      </c>
      <c r="H220" s="88">
        <v>109147537.65000001</v>
      </c>
      <c r="I220" s="89">
        <f t="shared" si="9"/>
        <v>1.4800000000000001E-2</v>
      </c>
      <c r="J220" s="90">
        <v>227</v>
      </c>
      <c r="K220" s="89">
        <f t="shared" si="9"/>
        <v>6.6E-3</v>
      </c>
    </row>
    <row r="221" spans="2:11" x14ac:dyDescent="0.25">
      <c r="B221" s="111">
        <v>985</v>
      </c>
      <c r="E221" s="2" t="s">
        <v>190</v>
      </c>
      <c r="H221" s="88">
        <v>2516310.48</v>
      </c>
      <c r="I221" s="89">
        <f t="shared" si="9"/>
        <v>2.9999999999999997E-4</v>
      </c>
      <c r="J221" s="90">
        <v>4</v>
      </c>
      <c r="K221" s="89">
        <f t="shared" si="9"/>
        <v>1E-4</v>
      </c>
    </row>
    <row r="222" spans="2:11" x14ac:dyDescent="0.25">
      <c r="B222" s="111">
        <v>988</v>
      </c>
      <c r="E222" s="2" t="s">
        <v>191</v>
      </c>
      <c r="H222" s="88">
        <v>0</v>
      </c>
      <c r="I222" s="89">
        <f t="shared" si="9"/>
        <v>0</v>
      </c>
      <c r="J222" s="90">
        <v>0</v>
      </c>
      <c r="K222" s="89">
        <f t="shared" si="9"/>
        <v>0</v>
      </c>
    </row>
    <row r="223" spans="2:11" x14ac:dyDescent="0.25">
      <c r="B223" s="111">
        <v>991</v>
      </c>
      <c r="E223" s="2" t="s">
        <v>192</v>
      </c>
      <c r="H223" s="88">
        <v>0</v>
      </c>
      <c r="I223" s="89">
        <f t="shared" si="9"/>
        <v>0</v>
      </c>
      <c r="J223" s="90">
        <v>0</v>
      </c>
      <c r="K223" s="89">
        <f t="shared" si="9"/>
        <v>0</v>
      </c>
    </row>
    <row r="224" spans="2:11" x14ac:dyDescent="0.25">
      <c r="E224" s="92" t="s">
        <v>143</v>
      </c>
      <c r="F224" s="92"/>
      <c r="G224" s="92"/>
      <c r="H224" s="98">
        <f>SUM(H212:H223)</f>
        <v>7351738634.1199989</v>
      </c>
      <c r="I224" s="99">
        <f>SUM(I212:I223)</f>
        <v>1</v>
      </c>
      <c r="J224" s="100">
        <f>SUM(J212:J223)</f>
        <v>34452</v>
      </c>
      <c r="K224" s="99">
        <f>SUM(K212:K223)</f>
        <v>1</v>
      </c>
    </row>
    <row r="225" spans="2:11" x14ac:dyDescent="0.25">
      <c r="H225" s="86"/>
      <c r="I225" s="89"/>
      <c r="J225" s="89"/>
      <c r="K225" s="89"/>
    </row>
    <row r="226" spans="2:11" ht="13" x14ac:dyDescent="0.3">
      <c r="H226" s="159" t="s">
        <v>131</v>
      </c>
      <c r="I226" s="159"/>
      <c r="J226" s="160" t="s">
        <v>132</v>
      </c>
      <c r="K226" s="160"/>
    </row>
    <row r="227" spans="2:11" ht="13" x14ac:dyDescent="0.3">
      <c r="D227" s="29"/>
      <c r="H227" s="83" t="s">
        <v>86</v>
      </c>
      <c r="I227" s="83" t="s">
        <v>133</v>
      </c>
      <c r="J227" s="84"/>
      <c r="K227" s="85" t="s">
        <v>133</v>
      </c>
    </row>
    <row r="228" spans="2:11" ht="15" x14ac:dyDescent="0.3">
      <c r="D228" s="29" t="s">
        <v>200</v>
      </c>
      <c r="H228" s="86"/>
      <c r="I228" s="89"/>
      <c r="J228" s="89"/>
      <c r="K228" s="89"/>
    </row>
    <row r="229" spans="2:11" x14ac:dyDescent="0.25">
      <c r="B229" s="1">
        <v>244</v>
      </c>
      <c r="E229" s="112" t="s">
        <v>201</v>
      </c>
      <c r="H229" s="88">
        <v>204256282.80000001</v>
      </c>
      <c r="I229" s="89">
        <f>1-SUM(I230:I240)</f>
        <v>2.7900000000000036E-2</v>
      </c>
      <c r="J229" s="69">
        <v>861</v>
      </c>
      <c r="K229" s="89">
        <f>1-SUM(K230:K240)</f>
        <v>2.4999999999999911E-2</v>
      </c>
    </row>
    <row r="230" spans="2:11" x14ac:dyDescent="0.25">
      <c r="B230" s="1">
        <v>245</v>
      </c>
      <c r="E230" s="2" t="s">
        <v>202</v>
      </c>
      <c r="H230" s="88">
        <v>888619348.88999999</v>
      </c>
      <c r="I230" s="89">
        <f>ROUND(+H230/H$241,4)</f>
        <v>0.12089999999999999</v>
      </c>
      <c r="J230" s="69">
        <v>3007</v>
      </c>
      <c r="K230" s="89">
        <f>ROUND(+J230/J$241,4)</f>
        <v>8.7300000000000003E-2</v>
      </c>
    </row>
    <row r="231" spans="2:11" x14ac:dyDescent="0.25">
      <c r="B231" s="1">
        <v>246</v>
      </c>
      <c r="E231" s="2" t="s">
        <v>203</v>
      </c>
      <c r="H231" s="88">
        <v>1832849597.6800001</v>
      </c>
      <c r="I231" s="89">
        <f t="shared" ref="I231:K240" si="10">ROUND(+H231/H$241,4)</f>
        <v>0.24929999999999999</v>
      </c>
      <c r="J231" s="69">
        <v>6052</v>
      </c>
      <c r="K231" s="89">
        <f t="shared" si="10"/>
        <v>0.1757</v>
      </c>
    </row>
    <row r="232" spans="2:11" x14ac:dyDescent="0.25">
      <c r="B232" s="1">
        <v>251</v>
      </c>
      <c r="E232" s="2" t="s">
        <v>204</v>
      </c>
      <c r="H232" s="88">
        <v>627038940.87</v>
      </c>
      <c r="I232" s="89">
        <f t="shared" si="10"/>
        <v>8.5300000000000001E-2</v>
      </c>
      <c r="J232" s="69">
        <v>2265</v>
      </c>
      <c r="K232" s="89">
        <f t="shared" si="10"/>
        <v>6.5699999999999995E-2</v>
      </c>
    </row>
    <row r="233" spans="2:11" x14ac:dyDescent="0.25">
      <c r="B233" s="1">
        <v>253</v>
      </c>
      <c r="E233" s="112" t="s">
        <v>205</v>
      </c>
      <c r="H233" s="88">
        <v>394700542.64999998</v>
      </c>
      <c r="I233" s="89">
        <f t="shared" si="10"/>
        <v>5.3699999999999998E-2</v>
      </c>
      <c r="J233" s="69">
        <v>1715</v>
      </c>
      <c r="K233" s="89">
        <f t="shared" si="10"/>
        <v>4.9799999999999997E-2</v>
      </c>
    </row>
    <row r="234" spans="2:11" x14ac:dyDescent="0.25">
      <c r="B234" s="1">
        <v>255</v>
      </c>
      <c r="E234" s="112" t="s">
        <v>206</v>
      </c>
      <c r="H234" s="88">
        <v>1195489813.9000001</v>
      </c>
      <c r="I234" s="89">
        <f t="shared" si="10"/>
        <v>0.16259999999999999</v>
      </c>
      <c r="J234" s="69">
        <v>5210</v>
      </c>
      <c r="K234" s="89">
        <f t="shared" si="10"/>
        <v>0.1512</v>
      </c>
    </row>
    <row r="235" spans="2:11" x14ac:dyDescent="0.25">
      <c r="B235" s="1">
        <v>257</v>
      </c>
      <c r="E235" s="112" t="s">
        <v>207</v>
      </c>
      <c r="H235" s="88">
        <v>608982021.97000003</v>
      </c>
      <c r="I235" s="89">
        <f t="shared" si="10"/>
        <v>8.2799999999999999E-2</v>
      </c>
      <c r="J235" s="69">
        <v>3084</v>
      </c>
      <c r="K235" s="89">
        <f t="shared" si="10"/>
        <v>8.9499999999999996E-2</v>
      </c>
    </row>
    <row r="236" spans="2:11" x14ac:dyDescent="0.25">
      <c r="B236" s="1">
        <v>259</v>
      </c>
      <c r="E236" s="112" t="s">
        <v>208</v>
      </c>
      <c r="H236" s="88">
        <v>349949373.26999998</v>
      </c>
      <c r="I236" s="89">
        <f t="shared" si="10"/>
        <v>4.7600000000000003E-2</v>
      </c>
      <c r="J236" s="69">
        <v>2186</v>
      </c>
      <c r="K236" s="89">
        <f t="shared" si="10"/>
        <v>6.3500000000000001E-2</v>
      </c>
    </row>
    <row r="237" spans="2:11" x14ac:dyDescent="0.25">
      <c r="B237" s="1">
        <v>261</v>
      </c>
      <c r="E237" s="112" t="s">
        <v>209</v>
      </c>
      <c r="H237" s="88">
        <v>256741392.11000001</v>
      </c>
      <c r="I237" s="89">
        <f t="shared" si="10"/>
        <v>3.49E-2</v>
      </c>
      <c r="J237" s="69">
        <v>1744</v>
      </c>
      <c r="K237" s="89">
        <f t="shared" si="10"/>
        <v>5.0599999999999999E-2</v>
      </c>
    </row>
    <row r="238" spans="2:11" x14ac:dyDescent="0.25">
      <c r="B238" s="1">
        <v>263</v>
      </c>
      <c r="E238" s="2" t="s">
        <v>210</v>
      </c>
      <c r="H238" s="88">
        <v>226783741.18000001</v>
      </c>
      <c r="I238" s="89">
        <f t="shared" si="10"/>
        <v>3.0800000000000001E-2</v>
      </c>
      <c r="J238" s="69">
        <v>1609</v>
      </c>
      <c r="K238" s="89">
        <f t="shared" si="10"/>
        <v>4.6699999999999998E-2</v>
      </c>
    </row>
    <row r="239" spans="2:11" x14ac:dyDescent="0.25">
      <c r="B239" s="1">
        <v>265</v>
      </c>
      <c r="E239" s="112" t="s">
        <v>211</v>
      </c>
      <c r="H239" s="88">
        <v>216139190.59</v>
      </c>
      <c r="I239" s="89">
        <f t="shared" si="10"/>
        <v>2.9399999999999999E-2</v>
      </c>
      <c r="J239" s="69">
        <v>1479</v>
      </c>
      <c r="K239" s="89">
        <f t="shared" si="10"/>
        <v>4.2900000000000001E-2</v>
      </c>
    </row>
    <row r="240" spans="2:11" x14ac:dyDescent="0.25">
      <c r="B240" s="1">
        <v>274</v>
      </c>
      <c r="E240" s="112" t="s">
        <v>212</v>
      </c>
      <c r="H240" s="113">
        <v>550188388.21000004</v>
      </c>
      <c r="I240" s="89">
        <f t="shared" si="10"/>
        <v>7.4800000000000005E-2</v>
      </c>
      <c r="J240" s="114">
        <v>5240</v>
      </c>
      <c r="K240" s="89">
        <f t="shared" si="10"/>
        <v>0.15210000000000001</v>
      </c>
    </row>
    <row r="241" spans="2:11" x14ac:dyDescent="0.25">
      <c r="E241" s="92" t="s">
        <v>138</v>
      </c>
      <c r="F241" s="92"/>
      <c r="G241" s="92"/>
      <c r="H241" s="98">
        <f>SUM(H229:H240)</f>
        <v>7351738634.1200008</v>
      </c>
      <c r="I241" s="99">
        <f>SUM(I229:I240)</f>
        <v>1</v>
      </c>
      <c r="J241" s="115">
        <f>SUM(J229:J240)</f>
        <v>34452</v>
      </c>
      <c r="K241" s="99">
        <f>SUM(K229:K240)</f>
        <v>1</v>
      </c>
    </row>
    <row r="242" spans="2:11" ht="14" x14ac:dyDescent="0.3">
      <c r="E242" s="70" t="s">
        <v>213</v>
      </c>
      <c r="G242" s="1"/>
      <c r="H242" s="159"/>
      <c r="I242" s="159"/>
      <c r="J242" s="160"/>
      <c r="K242" s="160"/>
    </row>
    <row r="243" spans="2:11" ht="13" x14ac:dyDescent="0.3">
      <c r="H243" s="159"/>
      <c r="I243" s="159"/>
      <c r="J243" s="160"/>
      <c r="K243" s="160"/>
    </row>
    <row r="244" spans="2:11" ht="13" x14ac:dyDescent="0.3">
      <c r="D244" s="29" t="s">
        <v>214</v>
      </c>
      <c r="H244" s="86"/>
      <c r="I244" s="89"/>
      <c r="J244" s="116"/>
      <c r="K244" s="89"/>
    </row>
    <row r="245" spans="2:11" x14ac:dyDescent="0.25">
      <c r="B245" s="1">
        <v>1005</v>
      </c>
      <c r="E245" s="112" t="s">
        <v>201</v>
      </c>
      <c r="H245" s="88">
        <v>94509439.069999993</v>
      </c>
      <c r="I245" s="89">
        <f>1-SUM(I246:I251)</f>
        <v>0.20749999999999991</v>
      </c>
      <c r="J245" s="69">
        <v>267</v>
      </c>
      <c r="K245" s="89">
        <f>1-SUM(K246:K251)</f>
        <v>0.20200000000000007</v>
      </c>
    </row>
    <row r="246" spans="2:11" x14ac:dyDescent="0.25">
      <c r="B246" s="1">
        <v>1007</v>
      </c>
      <c r="E246" s="2" t="s">
        <v>202</v>
      </c>
      <c r="H246" s="88">
        <v>75924443.799999997</v>
      </c>
      <c r="I246" s="89">
        <f>ROUND(+H246/H$252,4)</f>
        <v>0.16669999999999999</v>
      </c>
      <c r="J246" s="69">
        <v>234</v>
      </c>
      <c r="K246" s="89">
        <f>ROUND(+J246/J$252,4)</f>
        <v>0.17699999999999999</v>
      </c>
    </row>
    <row r="247" spans="2:11" x14ac:dyDescent="0.25">
      <c r="B247" s="1">
        <v>1014</v>
      </c>
      <c r="E247" s="2" t="s">
        <v>203</v>
      </c>
      <c r="H247" s="88">
        <v>104922845.15000001</v>
      </c>
      <c r="I247" s="89">
        <f t="shared" ref="I247:K251" si="11">ROUND(+H247/H$252,4)</f>
        <v>0.23039999999999999</v>
      </c>
      <c r="J247" s="69">
        <v>321</v>
      </c>
      <c r="K247" s="89">
        <f t="shared" si="11"/>
        <v>0.24279999999999999</v>
      </c>
    </row>
    <row r="248" spans="2:11" x14ac:dyDescent="0.25">
      <c r="B248" s="1">
        <v>1016</v>
      </c>
      <c r="E248" s="2" t="s">
        <v>204</v>
      </c>
      <c r="H248" s="88">
        <v>59420900.229999997</v>
      </c>
      <c r="I248" s="89">
        <f t="shared" si="11"/>
        <v>0.1305</v>
      </c>
      <c r="J248" s="69">
        <v>188</v>
      </c>
      <c r="K248" s="89">
        <f t="shared" si="11"/>
        <v>0.14219999999999999</v>
      </c>
    </row>
    <row r="249" spans="2:11" x14ac:dyDescent="0.25">
      <c r="B249" s="1">
        <v>1019</v>
      </c>
      <c r="E249" s="112" t="s">
        <v>205</v>
      </c>
      <c r="H249" s="88">
        <v>45033564.509999998</v>
      </c>
      <c r="I249" s="89">
        <f t="shared" si="11"/>
        <v>9.8900000000000002E-2</v>
      </c>
      <c r="J249" s="69">
        <v>128</v>
      </c>
      <c r="K249" s="89">
        <f t="shared" si="11"/>
        <v>9.6799999999999997E-2</v>
      </c>
    </row>
    <row r="250" spans="2:11" x14ac:dyDescent="0.25">
      <c r="B250" s="1">
        <v>1022</v>
      </c>
      <c r="E250" s="112" t="s">
        <v>206</v>
      </c>
      <c r="H250" s="88">
        <v>70991612.489999995</v>
      </c>
      <c r="I250" s="89">
        <f t="shared" si="11"/>
        <v>0.15590000000000001</v>
      </c>
      <c r="J250" s="69">
        <v>172</v>
      </c>
      <c r="K250" s="89">
        <f t="shared" si="11"/>
        <v>0.13009999999999999</v>
      </c>
    </row>
    <row r="251" spans="2:11" x14ac:dyDescent="0.25">
      <c r="B251" s="1">
        <v>1025</v>
      </c>
      <c r="E251" s="2" t="s">
        <v>215</v>
      </c>
      <c r="H251" s="88">
        <v>4612852.91</v>
      </c>
      <c r="I251" s="89">
        <f t="shared" si="11"/>
        <v>1.01E-2</v>
      </c>
      <c r="J251" s="69">
        <v>12</v>
      </c>
      <c r="K251" s="89">
        <f t="shared" si="11"/>
        <v>9.1000000000000004E-3</v>
      </c>
    </row>
    <row r="252" spans="2:11" x14ac:dyDescent="0.25">
      <c r="E252" s="92" t="s">
        <v>143</v>
      </c>
      <c r="F252" s="92"/>
      <c r="G252" s="92"/>
      <c r="H252" s="98">
        <f>SUM(H245:H251)</f>
        <v>455415658.16000003</v>
      </c>
      <c r="I252" s="99">
        <f>SUM(I245:I251)</f>
        <v>0.99999999999999989</v>
      </c>
      <c r="J252" s="115">
        <f>SUM(J245:J251)</f>
        <v>1322</v>
      </c>
      <c r="K252" s="99">
        <f>SUM(K245:K251)</f>
        <v>1</v>
      </c>
    </row>
    <row r="253" spans="2:11" ht="13" x14ac:dyDescent="0.3">
      <c r="H253" s="117"/>
      <c r="I253" s="118"/>
      <c r="J253" s="119"/>
      <c r="K253" s="118"/>
    </row>
    <row r="254" spans="2:11" ht="13" x14ac:dyDescent="0.3">
      <c r="D254" s="29" t="s">
        <v>216</v>
      </c>
      <c r="H254" s="86"/>
      <c r="I254" s="89"/>
      <c r="J254" s="89"/>
      <c r="K254" s="89"/>
    </row>
    <row r="255" spans="2:11" x14ac:dyDescent="0.25">
      <c r="B255" s="1">
        <v>1055</v>
      </c>
      <c r="D255" s="120"/>
      <c r="E255" s="112" t="s">
        <v>201</v>
      </c>
      <c r="H255" s="88">
        <v>2494324813.3200002</v>
      </c>
      <c r="I255" s="89">
        <f>1-SUM(I256:I261)</f>
        <v>0.36409999999999987</v>
      </c>
      <c r="J255" s="69">
        <v>10329</v>
      </c>
      <c r="K255" s="89">
        <f>1-SUM(K256:K261)</f>
        <v>0.34380000000000011</v>
      </c>
    </row>
    <row r="256" spans="2:11" x14ac:dyDescent="0.25">
      <c r="B256" s="1">
        <v>1057</v>
      </c>
      <c r="D256" s="120"/>
      <c r="E256" s="2" t="s">
        <v>202</v>
      </c>
      <c r="H256" s="88">
        <v>2186006306.0100002</v>
      </c>
      <c r="I256" s="89">
        <f>ROUND(+H256/H$262,4)</f>
        <v>0.31919999999999998</v>
      </c>
      <c r="J256" s="69">
        <v>9219</v>
      </c>
      <c r="K256" s="89">
        <f>ROUND(+J256/J$262,4)</f>
        <v>0.30680000000000002</v>
      </c>
    </row>
    <row r="257" spans="2:20" x14ac:dyDescent="0.25">
      <c r="B257" s="1">
        <v>1064</v>
      </c>
      <c r="D257" s="120"/>
      <c r="E257" s="2" t="s">
        <v>203</v>
      </c>
      <c r="H257" s="88">
        <v>1622522182.72</v>
      </c>
      <c r="I257" s="89">
        <f t="shared" ref="I257:K261" si="12">ROUND(+H257/H$262,4)</f>
        <v>0.2369</v>
      </c>
      <c r="J257" s="69">
        <v>7871</v>
      </c>
      <c r="K257" s="89">
        <f t="shared" si="12"/>
        <v>0.26200000000000001</v>
      </c>
    </row>
    <row r="258" spans="2:20" x14ac:dyDescent="0.25">
      <c r="B258" s="1">
        <v>1066</v>
      </c>
      <c r="D258" s="120"/>
      <c r="E258" s="2" t="s">
        <v>204</v>
      </c>
      <c r="H258" s="88">
        <v>438696506.27999997</v>
      </c>
      <c r="I258" s="89">
        <f t="shared" si="12"/>
        <v>6.4100000000000004E-2</v>
      </c>
      <c r="J258" s="69">
        <v>2011</v>
      </c>
      <c r="K258" s="89">
        <f t="shared" si="12"/>
        <v>6.6900000000000001E-2</v>
      </c>
    </row>
    <row r="259" spans="2:20" x14ac:dyDescent="0.25">
      <c r="B259" s="1">
        <v>1069</v>
      </c>
      <c r="D259" s="120"/>
      <c r="E259" s="112" t="s">
        <v>205</v>
      </c>
      <c r="H259" s="88">
        <v>74505570.159999996</v>
      </c>
      <c r="I259" s="89">
        <f t="shared" si="12"/>
        <v>1.09E-2</v>
      </c>
      <c r="J259" s="69">
        <v>450</v>
      </c>
      <c r="K259" s="89">
        <f t="shared" si="12"/>
        <v>1.4999999999999999E-2</v>
      </c>
    </row>
    <row r="260" spans="2:20" x14ac:dyDescent="0.25">
      <c r="B260" s="1">
        <v>1072</v>
      </c>
      <c r="D260" s="120"/>
      <c r="E260" s="112" t="s">
        <v>206</v>
      </c>
      <c r="H260" s="88">
        <v>33180112.190000001</v>
      </c>
      <c r="I260" s="89">
        <f t="shared" si="12"/>
        <v>4.7999999999999996E-3</v>
      </c>
      <c r="J260" s="69">
        <v>164</v>
      </c>
      <c r="K260" s="89">
        <f t="shared" si="12"/>
        <v>5.4999999999999997E-3</v>
      </c>
    </row>
    <row r="261" spans="2:20" x14ac:dyDescent="0.25">
      <c r="B261" s="1">
        <v>1075</v>
      </c>
      <c r="D261" s="120"/>
      <c r="E261" s="2" t="s">
        <v>215</v>
      </c>
      <c r="H261" s="88">
        <v>0</v>
      </c>
      <c r="I261" s="89">
        <f>ROUND(+H261/H$262,4)</f>
        <v>0</v>
      </c>
      <c r="J261" s="69">
        <v>0</v>
      </c>
      <c r="K261" s="89">
        <f t="shared" si="12"/>
        <v>0</v>
      </c>
      <c r="T261" s="121"/>
    </row>
    <row r="262" spans="2:20" x14ac:dyDescent="0.25">
      <c r="D262" s="120"/>
      <c r="E262" s="92" t="s">
        <v>138</v>
      </c>
      <c r="F262" s="92"/>
      <c r="G262" s="92"/>
      <c r="H262" s="98">
        <f>SUM(H255:H261)</f>
        <v>6849235490.6799994</v>
      </c>
      <c r="I262" s="99">
        <f>SUM(I255:I261)</f>
        <v>0.99999999999999989</v>
      </c>
      <c r="J262" s="100">
        <f>SUM(J255:J261)</f>
        <v>30044</v>
      </c>
      <c r="K262" s="99">
        <f>SUM(K255:K261)</f>
        <v>1</v>
      </c>
    </row>
    <row r="263" spans="2:20" x14ac:dyDescent="0.25">
      <c r="D263" s="120"/>
      <c r="H263" s="101"/>
      <c r="I263" s="102"/>
      <c r="J263" s="103"/>
      <c r="K263" s="102"/>
    </row>
    <row r="264" spans="2:20" ht="13" x14ac:dyDescent="0.3">
      <c r="D264" s="29" t="s">
        <v>217</v>
      </c>
      <c r="H264" s="86"/>
      <c r="I264" s="89"/>
      <c r="J264" s="104"/>
      <c r="K264" s="89"/>
    </row>
    <row r="265" spans="2:20" x14ac:dyDescent="0.25">
      <c r="B265" s="1">
        <v>701</v>
      </c>
      <c r="C265" s="1" t="s">
        <v>218</v>
      </c>
      <c r="D265" s="120"/>
      <c r="E265" s="112" t="s">
        <v>219</v>
      </c>
      <c r="H265" s="88">
        <v>564901.03</v>
      </c>
      <c r="I265" s="89">
        <f>ROUND(+H265/H$275,4)</f>
        <v>1E-4</v>
      </c>
      <c r="J265" s="90">
        <v>90</v>
      </c>
      <c r="K265" s="89">
        <f>1-SUM(K266:K271)</f>
        <v>2.6000000000000467E-3</v>
      </c>
      <c r="L265" s="2" t="s">
        <v>50</v>
      </c>
    </row>
    <row r="266" spans="2:20" x14ac:dyDescent="0.25">
      <c r="B266" s="1">
        <v>704</v>
      </c>
      <c r="C266" s="1">
        <v>705</v>
      </c>
      <c r="D266" s="120"/>
      <c r="E266" s="2" t="s">
        <v>220</v>
      </c>
      <c r="H266" s="88">
        <v>30182769.16</v>
      </c>
      <c r="I266" s="89">
        <f>ROUND(+H266/H$275,4)</f>
        <v>4.1000000000000003E-3</v>
      </c>
      <c r="J266" s="90">
        <v>1036</v>
      </c>
      <c r="K266" s="89">
        <f>ROUND(+J266/J$275,4)</f>
        <v>3.0099999999999998E-2</v>
      </c>
      <c r="L266" s="2" t="s">
        <v>50</v>
      </c>
    </row>
    <row r="267" spans="2:20" x14ac:dyDescent="0.25">
      <c r="B267" s="1">
        <v>707</v>
      </c>
      <c r="C267" s="1">
        <v>707</v>
      </c>
      <c r="D267" s="120"/>
      <c r="E267" s="2" t="s">
        <v>221</v>
      </c>
      <c r="H267" s="88">
        <v>165217586.81999999</v>
      </c>
      <c r="I267" s="89">
        <f>ROUND(+H267/H$275,4)</f>
        <v>2.2499999999999999E-2</v>
      </c>
      <c r="J267" s="90">
        <v>2488</v>
      </c>
      <c r="K267" s="89">
        <f>ROUND(+J267/J$275,4)</f>
        <v>7.22E-2</v>
      </c>
      <c r="L267" s="2" t="s">
        <v>50</v>
      </c>
    </row>
    <row r="268" spans="2:20" ht="13.5" customHeight="1" x14ac:dyDescent="0.25">
      <c r="B268" s="1">
        <v>710</v>
      </c>
      <c r="C268" s="1">
        <v>710</v>
      </c>
      <c r="D268" s="120"/>
      <c r="E268" s="2" t="s">
        <v>222</v>
      </c>
      <c r="H268" s="88">
        <v>426422884.58999997</v>
      </c>
      <c r="I268" s="89">
        <f t="shared" ref="I268:I270" si="13">ROUND(+H268/H$275,4)</f>
        <v>5.8000000000000003E-2</v>
      </c>
      <c r="J268" s="90">
        <v>4124</v>
      </c>
      <c r="K268" s="89">
        <f t="shared" ref="K268:K274" si="14">ROUND(+J268/J$275,4)</f>
        <v>0.1197</v>
      </c>
    </row>
    <row r="269" spans="2:20" x14ac:dyDescent="0.25">
      <c r="B269" s="1">
        <v>713</v>
      </c>
      <c r="C269" s="1">
        <v>713</v>
      </c>
      <c r="D269" s="120"/>
      <c r="E269" s="2" t="s">
        <v>223</v>
      </c>
      <c r="H269" s="88">
        <v>931319243.50999999</v>
      </c>
      <c r="I269" s="89">
        <f t="shared" si="13"/>
        <v>0.12670000000000001</v>
      </c>
      <c r="J269" s="90">
        <v>6014</v>
      </c>
      <c r="K269" s="89">
        <f t="shared" si="14"/>
        <v>0.17460000000000001</v>
      </c>
    </row>
    <row r="270" spans="2:20" x14ac:dyDescent="0.25">
      <c r="B270" s="1">
        <v>716</v>
      </c>
      <c r="C270" s="1">
        <v>716</v>
      </c>
      <c r="D270" s="120"/>
      <c r="E270" s="2" t="s">
        <v>224</v>
      </c>
      <c r="H270" s="88">
        <v>1830845759.28</v>
      </c>
      <c r="I270" s="89">
        <f t="shared" si="13"/>
        <v>0.249</v>
      </c>
      <c r="J270" s="90">
        <v>8400</v>
      </c>
      <c r="K270" s="89">
        <f t="shared" si="14"/>
        <v>0.24379999999999999</v>
      </c>
    </row>
    <row r="271" spans="2:20" x14ac:dyDescent="0.25">
      <c r="B271" s="1">
        <v>730</v>
      </c>
      <c r="C271" s="1">
        <v>730</v>
      </c>
      <c r="D271" s="120"/>
      <c r="E271" s="2" t="s">
        <v>225</v>
      </c>
      <c r="H271" s="88">
        <v>3967185489.73</v>
      </c>
      <c r="I271" s="89">
        <f>1-SUM(I265:I270)</f>
        <v>0.53959999999999997</v>
      </c>
      <c r="J271" s="90">
        <v>12300</v>
      </c>
      <c r="K271" s="89">
        <f t="shared" si="14"/>
        <v>0.35699999999999998</v>
      </c>
    </row>
    <row r="272" spans="2:20" ht="12.65" hidden="1" customHeight="1" x14ac:dyDescent="0.25">
      <c r="C272" s="1">
        <v>722</v>
      </c>
      <c r="D272" s="120"/>
      <c r="E272" s="2" t="s">
        <v>226</v>
      </c>
      <c r="H272" s="86">
        <v>0</v>
      </c>
      <c r="I272" s="89">
        <f t="shared" ref="I272:I274" si="15">ROUND(+H272/H$275,4)</f>
        <v>0</v>
      </c>
      <c r="J272" s="122">
        <v>0</v>
      </c>
      <c r="K272" s="89">
        <f t="shared" si="14"/>
        <v>0</v>
      </c>
    </row>
    <row r="273" spans="3:12" hidden="1" x14ac:dyDescent="0.25">
      <c r="C273" s="1">
        <v>725</v>
      </c>
      <c r="D273" s="120"/>
      <c r="E273" s="2" t="s">
        <v>227</v>
      </c>
      <c r="H273" s="86">
        <v>0</v>
      </c>
      <c r="I273" s="89">
        <f t="shared" si="15"/>
        <v>0</v>
      </c>
      <c r="J273" s="122">
        <v>0</v>
      </c>
      <c r="K273" s="89">
        <f t="shared" si="14"/>
        <v>0</v>
      </c>
    </row>
    <row r="274" spans="3:12" hidden="1" x14ac:dyDescent="0.25">
      <c r="C274" s="1">
        <v>728</v>
      </c>
      <c r="D274" s="120"/>
      <c r="E274" s="2" t="s">
        <v>228</v>
      </c>
      <c r="H274" s="86">
        <v>0</v>
      </c>
      <c r="I274" s="89">
        <f t="shared" si="15"/>
        <v>0</v>
      </c>
      <c r="J274" s="122">
        <v>0</v>
      </c>
      <c r="K274" s="89">
        <f t="shared" si="14"/>
        <v>0</v>
      </c>
    </row>
    <row r="275" spans="3:12" x14ac:dyDescent="0.25">
      <c r="D275" s="120"/>
      <c r="E275" s="92" t="s">
        <v>138</v>
      </c>
      <c r="F275" s="92"/>
      <c r="G275" s="92"/>
      <c r="H275" s="98">
        <f>SUM(H265:H274)</f>
        <v>7351738634.1199999</v>
      </c>
      <c r="I275" s="99">
        <f>SUM(I265:I271)</f>
        <v>1</v>
      </c>
      <c r="J275" s="100">
        <f>SUM(J265:J274)</f>
        <v>34452</v>
      </c>
      <c r="K275" s="99">
        <f>SUM(K265:K271)</f>
        <v>1</v>
      </c>
    </row>
    <row r="276" spans="3:12" x14ac:dyDescent="0.25">
      <c r="D276" s="120"/>
      <c r="H276" s="101"/>
      <c r="I276" s="102"/>
      <c r="J276" s="103"/>
      <c r="K276" s="102"/>
    </row>
    <row r="277" spans="3:12" ht="13" hidden="1" x14ac:dyDescent="0.3">
      <c r="D277" s="29" t="s">
        <v>229</v>
      </c>
      <c r="H277" s="101"/>
      <c r="I277" s="102"/>
      <c r="J277" s="103"/>
      <c r="K277" s="102"/>
    </row>
    <row r="278" spans="3:12" hidden="1" x14ac:dyDescent="0.25">
      <c r="D278" s="120"/>
      <c r="E278" s="112" t="s">
        <v>219</v>
      </c>
      <c r="G278" s="2" t="s">
        <v>230</v>
      </c>
      <c r="H278" s="101">
        <v>0</v>
      </c>
      <c r="I278" s="89">
        <f>ROUND(+H278/H$275,4)</f>
        <v>0</v>
      </c>
      <c r="J278" s="122">
        <v>0</v>
      </c>
      <c r="K278" s="89">
        <f>1-SUM(K279:K281)</f>
        <v>1</v>
      </c>
      <c r="L278" s="2" t="s">
        <v>231</v>
      </c>
    </row>
    <row r="279" spans="3:12" hidden="1" x14ac:dyDescent="0.25">
      <c r="D279" s="120"/>
      <c r="E279" s="2" t="s">
        <v>220</v>
      </c>
      <c r="G279" s="2" t="s">
        <v>230</v>
      </c>
      <c r="H279" s="101">
        <v>0</v>
      </c>
      <c r="I279" s="89">
        <f>ROUND(+H279/H$275,4)</f>
        <v>0</v>
      </c>
      <c r="J279" s="122">
        <v>0</v>
      </c>
      <c r="K279" s="89">
        <f>ROUND(+J279/J$275,4)</f>
        <v>0</v>
      </c>
      <c r="L279" s="2" t="s">
        <v>231</v>
      </c>
    </row>
    <row r="280" spans="3:12" hidden="1" x14ac:dyDescent="0.25">
      <c r="D280" s="120"/>
      <c r="E280" s="2" t="s">
        <v>221</v>
      </c>
      <c r="G280" s="2" t="s">
        <v>230</v>
      </c>
      <c r="H280" s="101">
        <v>0</v>
      </c>
      <c r="I280" s="89">
        <f>ROUND(+H280/H$275,4)</f>
        <v>0</v>
      </c>
      <c r="J280" s="122">
        <v>0</v>
      </c>
      <c r="K280" s="89">
        <f>ROUND(+J280/J$275,4)</f>
        <v>0</v>
      </c>
      <c r="L280" s="2" t="s">
        <v>231</v>
      </c>
    </row>
    <row r="281" spans="3:12" hidden="1" x14ac:dyDescent="0.25">
      <c r="D281" s="120"/>
      <c r="E281" s="2" t="s">
        <v>232</v>
      </c>
      <c r="G281" s="2" t="s">
        <v>230</v>
      </c>
      <c r="H281" s="101">
        <f>SUM(H282:H288)</f>
        <v>0</v>
      </c>
      <c r="I281" s="102">
        <f>SUM(I282:I288)</f>
        <v>0</v>
      </c>
      <c r="J281" s="103">
        <f>SUM(J282:J288)</f>
        <v>0</v>
      </c>
      <c r="K281" s="102">
        <f>SUM(K282:K288)</f>
        <v>0</v>
      </c>
      <c r="L281" s="2" t="s">
        <v>231</v>
      </c>
    </row>
    <row r="282" spans="3:12" hidden="1" x14ac:dyDescent="0.25">
      <c r="D282" s="120"/>
      <c r="E282" s="2" t="s">
        <v>222</v>
      </c>
      <c r="H282" s="101">
        <v>0</v>
      </c>
      <c r="I282" s="89">
        <f t="shared" ref="I282:I288" si="16">ROUND(+H282/H$275,4)</f>
        <v>0</v>
      </c>
      <c r="J282" s="122">
        <v>0</v>
      </c>
      <c r="K282" s="89">
        <f t="shared" ref="K282:K288" si="17">ROUND(+J282/J$275,4)</f>
        <v>0</v>
      </c>
    </row>
    <row r="283" spans="3:12" hidden="1" x14ac:dyDescent="0.25">
      <c r="D283" s="120"/>
      <c r="E283" s="2" t="s">
        <v>223</v>
      </c>
      <c r="H283" s="101">
        <v>0</v>
      </c>
      <c r="I283" s="89">
        <f t="shared" si="16"/>
        <v>0</v>
      </c>
      <c r="J283" s="122">
        <v>0</v>
      </c>
      <c r="K283" s="89">
        <f t="shared" si="17"/>
        <v>0</v>
      </c>
    </row>
    <row r="284" spans="3:12" hidden="1" x14ac:dyDescent="0.25">
      <c r="D284" s="120"/>
      <c r="E284" s="2" t="s">
        <v>233</v>
      </c>
      <c r="H284" s="101">
        <v>0</v>
      </c>
      <c r="I284" s="89">
        <f t="shared" si="16"/>
        <v>0</v>
      </c>
      <c r="J284" s="122">
        <v>0</v>
      </c>
      <c r="K284" s="89">
        <f t="shared" si="17"/>
        <v>0</v>
      </c>
    </row>
    <row r="285" spans="3:12" hidden="1" x14ac:dyDescent="0.25">
      <c r="D285" s="120"/>
      <c r="E285" s="2" t="s">
        <v>234</v>
      </c>
      <c r="H285" s="101">
        <v>0</v>
      </c>
      <c r="I285" s="89">
        <f t="shared" si="16"/>
        <v>0</v>
      </c>
      <c r="J285" s="122">
        <v>0</v>
      </c>
      <c r="K285" s="89">
        <f t="shared" si="17"/>
        <v>0</v>
      </c>
    </row>
    <row r="286" spans="3:12" hidden="1" x14ac:dyDescent="0.25">
      <c r="D286" s="120"/>
      <c r="E286" s="2" t="s">
        <v>226</v>
      </c>
      <c r="H286" s="101">
        <v>0</v>
      </c>
      <c r="I286" s="89">
        <f t="shared" si="16"/>
        <v>0</v>
      </c>
      <c r="J286" s="122">
        <v>0</v>
      </c>
      <c r="K286" s="89">
        <f t="shared" si="17"/>
        <v>0</v>
      </c>
    </row>
    <row r="287" spans="3:12" hidden="1" x14ac:dyDescent="0.25">
      <c r="D287" s="120"/>
      <c r="E287" s="2" t="s">
        <v>227</v>
      </c>
      <c r="H287" s="101">
        <v>0</v>
      </c>
      <c r="I287" s="89">
        <f t="shared" si="16"/>
        <v>0</v>
      </c>
      <c r="J287" s="122">
        <v>0</v>
      </c>
      <c r="K287" s="89">
        <f t="shared" si="17"/>
        <v>0</v>
      </c>
    </row>
    <row r="288" spans="3:12" hidden="1" x14ac:dyDescent="0.25">
      <c r="D288" s="120"/>
      <c r="E288" s="2" t="s">
        <v>228</v>
      </c>
      <c r="H288" s="101">
        <v>0</v>
      </c>
      <c r="I288" s="89">
        <f t="shared" si="16"/>
        <v>0</v>
      </c>
      <c r="J288" s="122">
        <v>0</v>
      </c>
      <c r="K288" s="89">
        <f t="shared" si="17"/>
        <v>0</v>
      </c>
    </row>
    <row r="289" spans="2:11" hidden="1" x14ac:dyDescent="0.25">
      <c r="D289" s="120"/>
      <c r="E289" s="92" t="s">
        <v>235</v>
      </c>
      <c r="F289" s="92"/>
      <c r="G289" s="92"/>
      <c r="H289" s="98">
        <f>SUM(H278:H281)</f>
        <v>0</v>
      </c>
      <c r="I289" s="99">
        <f t="shared" ref="I289:K289" si="18">SUM(I278:I281)</f>
        <v>0</v>
      </c>
      <c r="J289" s="100">
        <f t="shared" si="18"/>
        <v>0</v>
      </c>
      <c r="K289" s="99">
        <f t="shared" si="18"/>
        <v>1</v>
      </c>
    </row>
    <row r="290" spans="2:11" hidden="1" x14ac:dyDescent="0.25">
      <c r="D290" s="120"/>
      <c r="H290" s="101"/>
      <c r="I290" s="102"/>
      <c r="J290" s="103"/>
      <c r="K290" s="102"/>
    </row>
    <row r="291" spans="2:11" hidden="1" x14ac:dyDescent="0.25">
      <c r="D291" s="120"/>
      <c r="H291" s="119"/>
      <c r="I291" s="118"/>
      <c r="J291" s="119"/>
      <c r="K291" s="118"/>
    </row>
    <row r="292" spans="2:11" ht="13" x14ac:dyDescent="0.3">
      <c r="D292" s="29" t="s">
        <v>236</v>
      </c>
      <c r="F292" s="18"/>
      <c r="H292" s="45"/>
      <c r="I292" s="45"/>
      <c r="J292" s="45"/>
      <c r="K292" s="45"/>
    </row>
    <row r="293" spans="2:11" x14ac:dyDescent="0.25">
      <c r="B293" s="1">
        <v>93</v>
      </c>
      <c r="E293" s="2" t="s">
        <v>237</v>
      </c>
      <c r="H293" s="88">
        <v>6862317.7999999998</v>
      </c>
      <c r="I293" s="89">
        <f>ROUND(+H293/H$275,4)</f>
        <v>8.9999999999999998E-4</v>
      </c>
      <c r="J293" s="90">
        <v>23</v>
      </c>
      <c r="K293" s="89">
        <f>ROUND(+J293/J$275,4)</f>
        <v>6.9999999999999999E-4</v>
      </c>
    </row>
    <row r="294" spans="2:11" x14ac:dyDescent="0.25">
      <c r="B294" s="1">
        <v>97</v>
      </c>
      <c r="E294" s="2" t="s">
        <v>238</v>
      </c>
      <c r="H294" s="88">
        <v>2556077.84</v>
      </c>
      <c r="I294" s="89">
        <f>ROUND(+H294/H$275,4)</f>
        <v>2.9999999999999997E-4</v>
      </c>
      <c r="J294" s="90">
        <v>8</v>
      </c>
      <c r="K294" s="89">
        <f t="shared" ref="K294:K296" si="19">ROUND(+J294/J$275,4)</f>
        <v>2.0000000000000001E-4</v>
      </c>
    </row>
    <row r="295" spans="2:11" x14ac:dyDescent="0.25">
      <c r="B295" s="1">
        <v>101</v>
      </c>
      <c r="E295" s="2" t="s">
        <v>239</v>
      </c>
      <c r="H295" s="88">
        <v>0</v>
      </c>
      <c r="I295" s="89">
        <f t="shared" ref="I295:I296" si="20">ROUND(+H295/H$275,4)</f>
        <v>0</v>
      </c>
      <c r="J295" s="90">
        <v>0</v>
      </c>
      <c r="K295" s="89">
        <f t="shared" si="19"/>
        <v>0</v>
      </c>
    </row>
    <row r="296" spans="2:11" x14ac:dyDescent="0.25">
      <c r="B296" s="1">
        <v>105</v>
      </c>
      <c r="E296" s="2" t="s">
        <v>240</v>
      </c>
      <c r="H296" s="88">
        <v>0</v>
      </c>
      <c r="I296" s="89">
        <f t="shared" si="20"/>
        <v>0</v>
      </c>
      <c r="J296" s="90">
        <v>0</v>
      </c>
      <c r="K296" s="89">
        <f t="shared" si="19"/>
        <v>0</v>
      </c>
    </row>
    <row r="297" spans="2:11" x14ac:dyDescent="0.25">
      <c r="E297" s="92" t="s">
        <v>138</v>
      </c>
      <c r="F297" s="92"/>
      <c r="G297" s="92"/>
      <c r="H297" s="98">
        <f>SUM(H293:H296)</f>
        <v>9418395.6400000006</v>
      </c>
      <c r="I297" s="99">
        <f>SUM(I293:I296)</f>
        <v>1.1999999999999999E-3</v>
      </c>
      <c r="J297" s="100">
        <f>SUM(J293:J296)</f>
        <v>31</v>
      </c>
      <c r="K297" s="99">
        <f>SUM(K293:K296)</f>
        <v>8.9999999999999998E-4</v>
      </c>
    </row>
    <row r="299" spans="2:11" ht="14.5" x14ac:dyDescent="0.35">
      <c r="D299" s="29" t="s">
        <v>241</v>
      </c>
      <c r="H299" s="45"/>
      <c r="I299" s="123" t="s">
        <v>133</v>
      </c>
      <c r="J299"/>
    </row>
    <row r="300" spans="2:11" ht="14.5" x14ac:dyDescent="0.35">
      <c r="E300" s="2" t="s">
        <v>242</v>
      </c>
      <c r="H300" s="86"/>
      <c r="I300" s="63">
        <v>0</v>
      </c>
      <c r="J300"/>
      <c r="K300" s="124"/>
    </row>
    <row r="301" spans="2:11" ht="14.5" x14ac:dyDescent="0.35">
      <c r="E301" s="2" t="s">
        <v>243</v>
      </c>
      <c r="H301" s="86" t="s">
        <v>50</v>
      </c>
      <c r="I301" s="63">
        <v>9.6352826664350993E-2</v>
      </c>
      <c r="J301"/>
      <c r="K301" s="124"/>
    </row>
    <row r="302" spans="2:11" ht="14.5" x14ac:dyDescent="0.35">
      <c r="E302" s="2" t="s">
        <v>244</v>
      </c>
      <c r="H302" s="86" t="s">
        <v>50</v>
      </c>
      <c r="I302" s="63">
        <v>0.143321588521511</v>
      </c>
      <c r="J302"/>
      <c r="K302" s="124"/>
    </row>
    <row r="303" spans="2:11" ht="14.5" x14ac:dyDescent="0.35">
      <c r="E303" s="2" t="s">
        <v>245</v>
      </c>
      <c r="H303" s="86"/>
      <c r="I303" s="63">
        <v>0.14859937191625999</v>
      </c>
      <c r="J303"/>
      <c r="K303" s="124"/>
    </row>
    <row r="305" spans="3:16" ht="13" x14ac:dyDescent="0.3">
      <c r="D305" s="29" t="s">
        <v>246</v>
      </c>
      <c r="K305" s="125">
        <f>K37</f>
        <v>45961</v>
      </c>
      <c r="L305" s="125"/>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6">
        <v>40710</v>
      </c>
      <c r="G307" s="2" t="s">
        <v>261</v>
      </c>
      <c r="H307" s="127">
        <v>0</v>
      </c>
      <c r="I307" s="56"/>
      <c r="J307" s="128">
        <f>ROUND(H307*I307,2)</f>
        <v>0</v>
      </c>
      <c r="K307" s="56" t="s">
        <v>50</v>
      </c>
      <c r="L307" s="129" t="s">
        <v>50</v>
      </c>
      <c r="M307" s="130" t="s">
        <v>50</v>
      </c>
      <c r="N307" s="130"/>
      <c r="O307" s="130"/>
      <c r="P307" s="131" t="s">
        <v>50</v>
      </c>
    </row>
    <row r="308" spans="3:16" hidden="1" x14ac:dyDescent="0.25">
      <c r="E308" s="2" t="s">
        <v>262</v>
      </c>
      <c r="F308" s="126">
        <v>41001</v>
      </c>
      <c r="G308" s="2" t="s">
        <v>263</v>
      </c>
      <c r="H308" s="127">
        <v>0</v>
      </c>
      <c r="I308" s="56">
        <v>1.337351504615</v>
      </c>
      <c r="J308" s="128">
        <f t="shared" ref="J308" si="21">H308*I308</f>
        <v>0</v>
      </c>
      <c r="K308" s="56"/>
      <c r="L308" s="132"/>
      <c r="M308" s="130"/>
      <c r="N308" s="130"/>
      <c r="O308" s="130"/>
      <c r="P308" s="131"/>
    </row>
    <row r="309" spans="3:16" hidden="1" x14ac:dyDescent="0.25">
      <c r="E309" s="2" t="s">
        <v>264</v>
      </c>
      <c r="F309" s="126">
        <v>41814</v>
      </c>
      <c r="G309" s="2" t="s">
        <v>261</v>
      </c>
      <c r="H309" s="127">
        <v>0</v>
      </c>
      <c r="I309" s="56">
        <v>1.5671486408267701</v>
      </c>
      <c r="J309" s="128">
        <v>0</v>
      </c>
      <c r="K309" s="56"/>
      <c r="L309" s="129"/>
      <c r="M309" s="130"/>
      <c r="N309" s="130"/>
      <c r="O309" s="130"/>
      <c r="P309" s="133"/>
    </row>
    <row r="310" spans="3:16" hidden="1" x14ac:dyDescent="0.25">
      <c r="C310" s="1">
        <f t="shared" ref="C310:C315" si="22">IF(P310&lt;1,0,IF(P310&lt;2,1,IF(P310&lt;3,2,IF(P310&lt;4,3,IF(P310&lt;5,4,IF(P310&lt;10,5,6))))))</f>
        <v>0</v>
      </c>
      <c r="D310" s="2" t="s">
        <v>265</v>
      </c>
      <c r="E310" s="2" t="s">
        <v>266</v>
      </c>
      <c r="F310" s="126">
        <v>42276</v>
      </c>
      <c r="G310" s="2" t="s">
        <v>261</v>
      </c>
      <c r="H310" s="127">
        <v>0</v>
      </c>
      <c r="I310" s="134">
        <v>1.7726406101000001</v>
      </c>
      <c r="J310" s="128">
        <f>H310*I310</f>
        <v>0</v>
      </c>
      <c r="K310" s="56"/>
      <c r="L310" s="129"/>
      <c r="M310" s="130"/>
      <c r="N310" s="130"/>
      <c r="O310" s="130"/>
      <c r="P310" s="133"/>
    </row>
    <row r="311" spans="3:16" x14ac:dyDescent="0.25">
      <c r="C311" s="1">
        <f t="shared" si="22"/>
        <v>5</v>
      </c>
      <c r="D311" s="2" t="s">
        <v>267</v>
      </c>
      <c r="E311" s="2" t="s">
        <v>268</v>
      </c>
      <c r="F311" s="126">
        <v>42367</v>
      </c>
      <c r="G311" s="2" t="s">
        <v>261</v>
      </c>
      <c r="H311" s="127">
        <v>200000000</v>
      </c>
      <c r="I311" s="134">
        <v>1.613263785</v>
      </c>
      <c r="J311" s="128">
        <v>322652757</v>
      </c>
      <c r="K311" s="56" t="s">
        <v>269</v>
      </c>
      <c r="L311" s="129">
        <v>1.5623E-2</v>
      </c>
      <c r="M311" s="130">
        <v>48211</v>
      </c>
      <c r="N311" s="130">
        <f>DATE(YEAR(M311)+1,MONTH(M311),DAY(M311))</f>
        <v>48577</v>
      </c>
      <c r="O311" s="130" t="s">
        <v>270</v>
      </c>
      <c r="P311" s="133">
        <f>(M311-K$305)/365.25</f>
        <v>6.1601642710472282</v>
      </c>
    </row>
    <row r="312" spans="3:16" x14ac:dyDescent="0.25">
      <c r="C312" s="1">
        <f t="shared" si="22"/>
        <v>2</v>
      </c>
      <c r="D312" s="2" t="s">
        <v>271</v>
      </c>
      <c r="E312" s="2" t="s">
        <v>272</v>
      </c>
      <c r="F312" s="126">
        <v>44355</v>
      </c>
      <c r="G312" s="2" t="s">
        <v>261</v>
      </c>
      <c r="H312" s="127">
        <v>850000000</v>
      </c>
      <c r="I312" s="134">
        <v>1.67787</v>
      </c>
      <c r="J312" s="128">
        <v>1426189500</v>
      </c>
      <c r="K312" s="56" t="s">
        <v>269</v>
      </c>
      <c r="L312" s="129">
        <v>1E-4</v>
      </c>
      <c r="M312" s="130">
        <v>46912</v>
      </c>
      <c r="N312" s="130">
        <f>DATE(YEAR(M312)+1,MONTH(M312),DAY(M312))</f>
        <v>47277</v>
      </c>
      <c r="O312" s="130" t="s">
        <v>270</v>
      </c>
      <c r="P312" s="133">
        <f t="shared" ref="P312:P315" si="23">(M312-K$305)/365.25</f>
        <v>2.6036960985626285</v>
      </c>
    </row>
    <row r="313" spans="3:16" x14ac:dyDescent="0.25">
      <c r="C313" s="1">
        <f t="shared" si="22"/>
        <v>0</v>
      </c>
      <c r="D313" s="2" t="s">
        <v>273</v>
      </c>
      <c r="E313" s="2" t="s">
        <v>274</v>
      </c>
      <c r="F313" s="126">
        <v>44756</v>
      </c>
      <c r="G313" s="2" t="s">
        <v>261</v>
      </c>
      <c r="H313" s="127">
        <v>750000000</v>
      </c>
      <c r="I313" s="134">
        <v>1.6487000000000001</v>
      </c>
      <c r="J313" s="128">
        <v>1236525000</v>
      </c>
      <c r="K313" s="56" t="s">
        <v>269</v>
      </c>
      <c r="L313" s="129">
        <v>1.7770000000000001E-2</v>
      </c>
      <c r="M313" s="130">
        <v>46036</v>
      </c>
      <c r="N313" s="130">
        <f>DATE(YEAR(M313)+1,MONTH(M313),DAY(M313))</f>
        <v>46401</v>
      </c>
      <c r="O313" s="130" t="s">
        <v>270</v>
      </c>
      <c r="P313" s="133">
        <f t="shared" si="23"/>
        <v>0.20533880903490759</v>
      </c>
    </row>
    <row r="314" spans="3:16" x14ac:dyDescent="0.25">
      <c r="C314" s="1">
        <f t="shared" si="22"/>
        <v>2</v>
      </c>
      <c r="D314" s="2" t="s">
        <v>275</v>
      </c>
      <c r="E314" s="2" t="s">
        <v>276</v>
      </c>
      <c r="F314" s="126">
        <v>45005</v>
      </c>
      <c r="G314" s="2" t="s">
        <v>261</v>
      </c>
      <c r="H314" s="127">
        <v>750000000</v>
      </c>
      <c r="I314" s="134">
        <v>1.7239</v>
      </c>
      <c r="J314" s="128">
        <v>1292925000</v>
      </c>
      <c r="K314" s="56" t="s">
        <v>269</v>
      </c>
      <c r="L314" s="129">
        <v>3.7499999999999999E-2</v>
      </c>
      <c r="M314" s="130">
        <v>46863</v>
      </c>
      <c r="N314" s="130">
        <f>DATE(YEAR(M314)+1,MONTH(M314),DAY(M314))</f>
        <v>47228</v>
      </c>
      <c r="O314" s="130" t="s">
        <v>270</v>
      </c>
      <c r="P314" s="133">
        <f t="shared" si="23"/>
        <v>2.4695414099931554</v>
      </c>
    </row>
    <row r="315" spans="3:16" x14ac:dyDescent="0.25">
      <c r="C315" s="1">
        <f t="shared" si="22"/>
        <v>4</v>
      </c>
      <c r="D315" s="2" t="s">
        <v>277</v>
      </c>
      <c r="E315" s="2" t="s">
        <v>278</v>
      </c>
      <c r="F315" s="126">
        <v>45840</v>
      </c>
      <c r="G315" s="2" t="s">
        <v>261</v>
      </c>
      <c r="H315" s="127">
        <v>750000000</v>
      </c>
      <c r="I315" s="134">
        <v>1.9269000000000001</v>
      </c>
      <c r="J315" s="128">
        <v>1445175000</v>
      </c>
      <c r="K315" s="56" t="s">
        <v>269</v>
      </c>
      <c r="L315" s="129">
        <v>2.6960000000000001E-2</v>
      </c>
      <c r="M315" s="130">
        <v>47666</v>
      </c>
      <c r="N315" s="130">
        <f>DATE(YEAR(M315)+1,MONTH(M315),DAY(M315))</f>
        <v>48031</v>
      </c>
      <c r="O315" s="130" t="s">
        <v>270</v>
      </c>
      <c r="P315" s="133">
        <f t="shared" si="23"/>
        <v>4.6680355920602326</v>
      </c>
    </row>
    <row r="316" spans="3:16" x14ac:dyDescent="0.25">
      <c r="D316" s="135"/>
      <c r="E316" s="135"/>
      <c r="F316" s="136"/>
      <c r="G316" s="135"/>
      <c r="H316" s="137"/>
      <c r="I316" s="138"/>
      <c r="J316" s="139">
        <f>ROUND(SUM(J307:J315),2)</f>
        <v>5723467257</v>
      </c>
      <c r="K316" s="140"/>
      <c r="L316" s="140"/>
      <c r="M316" s="140"/>
      <c r="N316" s="140"/>
      <c r="O316" s="140"/>
      <c r="P316" s="141">
        <f>SUMPRODUCT(J311:J315,P311:P315)/H327</f>
        <v>2.7769748727506709</v>
      </c>
    </row>
    <row r="317" spans="3:16" x14ac:dyDescent="0.25">
      <c r="F317" s="126"/>
      <c r="H317" s="142"/>
      <c r="J317" s="143"/>
      <c r="K317" s="144"/>
      <c r="L317" s="143"/>
    </row>
    <row r="318" spans="3:16" ht="14.5" x14ac:dyDescent="0.35">
      <c r="F318" s="126"/>
      <c r="H318" s="145" t="s">
        <v>131</v>
      </c>
      <c r="I318" s="145"/>
      <c r="J318" s="146"/>
      <c r="K318"/>
    </row>
    <row r="319" spans="3:16" ht="14.5" x14ac:dyDescent="0.35">
      <c r="F319" s="147"/>
      <c r="H319" s="83" t="s">
        <v>86</v>
      </c>
      <c r="I319" s="83" t="s">
        <v>133</v>
      </c>
      <c r="J319" s="148"/>
      <c r="K319"/>
    </row>
    <row r="320" spans="3:16" ht="14.5" x14ac:dyDescent="0.35">
      <c r="E320" s="149" t="s">
        <v>219</v>
      </c>
      <c r="F320" s="147">
        <v>0</v>
      </c>
      <c r="H320" s="150">
        <f>SUMIF($C$310:$C$315,F320,$J$310:$J$315)</f>
        <v>1236525000</v>
      </c>
      <c r="I320" s="89">
        <f>H320/H$327</f>
        <v>0.21604474079723035</v>
      </c>
      <c r="J320" s="148"/>
      <c r="K320"/>
    </row>
    <row r="321" spans="1:11" ht="14.5" x14ac:dyDescent="0.35">
      <c r="E321" s="2" t="s">
        <v>203</v>
      </c>
      <c r="F321" s="147">
        <v>1</v>
      </c>
      <c r="H321" s="88">
        <f t="shared" ref="H321:H325" si="24">SUMIF($C$310:$C$315,F321,$J$310:$J$315)</f>
        <v>0</v>
      </c>
      <c r="I321" s="89">
        <f t="shared" ref="I321:I322" si="25">H321/H$327</f>
        <v>0</v>
      </c>
      <c r="J321"/>
      <c r="K321" s="151" t="s">
        <v>50</v>
      </c>
    </row>
    <row r="322" spans="1:11" ht="14.5" x14ac:dyDescent="0.35">
      <c r="E322" s="2" t="s">
        <v>279</v>
      </c>
      <c r="F322" s="147">
        <v>2</v>
      </c>
      <c r="H322" s="150">
        <f t="shared" si="24"/>
        <v>2719114500</v>
      </c>
      <c r="I322" s="89">
        <f t="shared" si="25"/>
        <v>0.47508169050402588</v>
      </c>
      <c r="J322"/>
      <c r="K322" s="152" t="s">
        <v>50</v>
      </c>
    </row>
    <row r="323" spans="1:11" ht="14.5" x14ac:dyDescent="0.35">
      <c r="E323" s="2" t="s">
        <v>280</v>
      </c>
      <c r="F323" s="147">
        <v>3</v>
      </c>
      <c r="H323" s="88">
        <f t="shared" si="24"/>
        <v>0</v>
      </c>
      <c r="I323" s="89">
        <f>H323/H$327</f>
        <v>0</v>
      </c>
      <c r="J323"/>
      <c r="K323" s="153" t="s">
        <v>50</v>
      </c>
    </row>
    <row r="324" spans="1:11" ht="14.5" x14ac:dyDescent="0.35">
      <c r="E324" s="2" t="s">
        <v>281</v>
      </c>
      <c r="F324" s="147">
        <v>4</v>
      </c>
      <c r="H324" s="150">
        <f t="shared" si="24"/>
        <v>1445175000</v>
      </c>
      <c r="I324" s="89">
        <f>H324/H$327</f>
        <v>0.2524999157167363</v>
      </c>
      <c r="J324"/>
      <c r="K324"/>
    </row>
    <row r="325" spans="1:11" ht="14.5" x14ac:dyDescent="0.35">
      <c r="E325" s="2" t="s">
        <v>282</v>
      </c>
      <c r="F325" s="147">
        <v>5</v>
      </c>
      <c r="H325" s="150">
        <f t="shared" si="24"/>
        <v>322652757</v>
      </c>
      <c r="I325" s="89">
        <f>H325/H$327</f>
        <v>5.6373652982007444E-2</v>
      </c>
      <c r="J325"/>
      <c r="K325"/>
    </row>
    <row r="326" spans="1:11" ht="14.5" x14ac:dyDescent="0.35">
      <c r="E326" s="2" t="s">
        <v>232</v>
      </c>
      <c r="F326" s="154">
        <v>6</v>
      </c>
      <c r="H326" s="88">
        <f>SUMIF($C$310:$C$315,F326,$J$310:$J$315)</f>
        <v>0</v>
      </c>
      <c r="I326" s="89">
        <f>H326/H$327</f>
        <v>0</v>
      </c>
      <c r="J326"/>
      <c r="K326"/>
    </row>
    <row r="327" spans="1:11" ht="14.5" x14ac:dyDescent="0.35">
      <c r="E327" s="92" t="s">
        <v>138</v>
      </c>
      <c r="F327" s="92"/>
      <c r="G327" s="92"/>
      <c r="H327" s="98">
        <f>SUM(H320:H326)</f>
        <v>5723467257</v>
      </c>
      <c r="I327" s="99">
        <f>SUM(I320:I326)</f>
        <v>0.99999999999999989</v>
      </c>
      <c r="J327"/>
      <c r="K327"/>
    </row>
    <row r="328" spans="1:11" x14ac:dyDescent="0.25">
      <c r="H328" s="155"/>
      <c r="I328" s="156"/>
      <c r="J328" s="157"/>
      <c r="K328" s="156"/>
    </row>
    <row r="329" spans="1:11" x14ac:dyDescent="0.25">
      <c r="H329" s="155"/>
      <c r="I329" s="156"/>
      <c r="J329" s="157"/>
      <c r="K329" s="156"/>
    </row>
    <row r="330" spans="1:11" x14ac:dyDescent="0.25">
      <c r="H330" s="155"/>
      <c r="I330" s="156"/>
      <c r="J330" s="157"/>
      <c r="K330" s="156"/>
    </row>
    <row r="331" spans="1:11" customFormat="1" ht="14.5" x14ac:dyDescent="0.35">
      <c r="A331" s="158"/>
      <c r="B331" s="158"/>
      <c r="C331" s="158"/>
    </row>
    <row r="332" spans="1:11" customFormat="1" ht="14.5" x14ac:dyDescent="0.35">
      <c r="A332" s="1"/>
      <c r="B332" s="158"/>
      <c r="C332" s="158"/>
      <c r="D332" s="3"/>
    </row>
    <row r="333" spans="1:11" customFormat="1" ht="14.5" x14ac:dyDescent="0.35">
      <c r="A333" s="1"/>
      <c r="B333" s="158"/>
      <c r="C333" s="158"/>
      <c r="D333" s="2"/>
    </row>
    <row r="334" spans="1:11" customFormat="1" ht="14.5" x14ac:dyDescent="0.35">
      <c r="A334" s="1"/>
      <c r="B334" s="158"/>
      <c r="C334" s="158"/>
      <c r="D334" s="2"/>
    </row>
    <row r="335" spans="1:11" customFormat="1" ht="14.5" x14ac:dyDescent="0.35">
      <c r="A335" s="158"/>
      <c r="B335" s="158"/>
      <c r="C335" s="158"/>
    </row>
    <row r="336" spans="1:11" customFormat="1" ht="14.5" x14ac:dyDescent="0.35">
      <c r="A336" s="158"/>
      <c r="B336" s="158"/>
      <c r="C336" s="158"/>
    </row>
    <row r="337" spans="1:11" customFormat="1" ht="14.5" x14ac:dyDescent="0.35">
      <c r="A337" s="158"/>
      <c r="B337" s="158"/>
      <c r="C337" s="158"/>
    </row>
    <row r="338" spans="1:11" customFormat="1" ht="14.5" x14ac:dyDescent="0.35">
      <c r="A338" s="158"/>
      <c r="B338" s="158"/>
      <c r="C338" s="158"/>
    </row>
    <row r="339" spans="1:11" customFormat="1" ht="14.5" x14ac:dyDescent="0.35">
      <c r="A339" s="158"/>
      <c r="B339" s="158"/>
      <c r="C339" s="158"/>
    </row>
    <row r="340" spans="1:11" customFormat="1" ht="14.5" x14ac:dyDescent="0.35">
      <c r="A340" s="158"/>
      <c r="B340" s="158"/>
      <c r="C340" s="158"/>
    </row>
    <row r="341" spans="1:11" customFormat="1" ht="14.5" x14ac:dyDescent="0.35">
      <c r="A341" s="158"/>
      <c r="B341" s="158"/>
      <c r="C341" s="158"/>
      <c r="K341" s="144"/>
    </row>
    <row r="342" spans="1:11" customFormat="1" ht="14.5" x14ac:dyDescent="0.35">
      <c r="A342" s="158"/>
      <c r="B342" s="158"/>
      <c r="C342" s="158"/>
    </row>
    <row r="343" spans="1:11" customFormat="1" ht="14.5" x14ac:dyDescent="0.35">
      <c r="A343" s="158"/>
      <c r="B343" s="158"/>
      <c r="C343" s="158"/>
    </row>
    <row r="344" spans="1:11" customFormat="1" ht="14.5" x14ac:dyDescent="0.35">
      <c r="A344" s="158"/>
      <c r="B344" s="158"/>
      <c r="C344" s="158"/>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2025-11-03T00:23:16Z</cp:lastPrinted>
  <dcterms:created xsi:type="dcterms:W3CDTF">2025-11-03T00:04:50Z</dcterms:created>
  <dcterms:modified xsi:type="dcterms:W3CDTF">2025-11-03T00:27:45Z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2025-11-03T00:14:48Z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72528324-7582-4b8d-a400-1afce614a11b</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