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3_ncr:1_{4A078DE8-AF61-4F5F-A72E-9EA9B187215C}" xr6:coauthVersionLast="47" xr6:coauthVersionMax="47" xr10:uidLastSave="{00000000-0000-0000-0000-000000000000}"/>
  <bookViews>
    <workbookView xWindow="28680" yWindow="-11925" windowWidth="29040" windowHeight="15840" xr2:uid="{A2E08B66-DCB8-4378-8EC2-68ED9A56E28C}"/>
  </bookViews>
  <sheets>
    <sheet name="InvestorReport" sheetId="1" r:id="rId1"/>
  </sheets>
  <definedNames>
    <definedName name="CBPrin2_DTEBgn">#REF!</definedName>
    <definedName name="CBPrin3_DTEBgn">#REF!</definedName>
    <definedName name="_xlnm.Print_Area" localSheetId="0">InvestorReport!$A$1:$R$391</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5" i="1" l="1"/>
  <c r="P311" i="1"/>
  <c r="P313" i="1"/>
  <c r="I319" i="1"/>
  <c r="I326" i="1"/>
  <c r="H326" i="1"/>
  <c r="H320" i="1"/>
  <c r="H319" i="1"/>
  <c r="N314" i="1"/>
  <c r="N313" i="1"/>
  <c r="N312" i="1"/>
  <c r="N311" i="1"/>
  <c r="J310" i="1"/>
  <c r="C310" i="1"/>
  <c r="J307" i="1"/>
  <c r="K305" i="1"/>
  <c r="P314" i="1" s="1"/>
  <c r="C314" i="1" s="1"/>
  <c r="J297" i="1"/>
  <c r="H297" i="1"/>
  <c r="J262" i="1"/>
  <c r="K256" i="1" s="1"/>
  <c r="H262" i="1"/>
  <c r="I261" i="1" s="1"/>
  <c r="J252" i="1"/>
  <c r="K247" i="1" s="1"/>
  <c r="H252" i="1"/>
  <c r="I251" i="1" s="1"/>
  <c r="J241" i="1"/>
  <c r="K238" i="1" s="1"/>
  <c r="H241" i="1"/>
  <c r="I236" i="1" s="1"/>
  <c r="J224" i="1"/>
  <c r="K219" i="1" s="1"/>
  <c r="H224" i="1"/>
  <c r="I215" i="1" s="1"/>
  <c r="J170" i="1"/>
  <c r="K163" i="1" s="1"/>
  <c r="H170" i="1"/>
  <c r="I167" i="1" s="1"/>
  <c r="J143" i="1"/>
  <c r="K136" i="1" s="1"/>
  <c r="H143" i="1"/>
  <c r="I142" i="1" s="1"/>
  <c r="I135" i="1"/>
  <c r="J126" i="1"/>
  <c r="K119" i="1" s="1"/>
  <c r="H126" i="1"/>
  <c r="I125" i="1" s="1"/>
  <c r="J113" i="1"/>
  <c r="K112" i="1" s="1"/>
  <c r="H113" i="1"/>
  <c r="I111" i="1" s="1"/>
  <c r="J107" i="1"/>
  <c r="K106" i="1" s="1"/>
  <c r="H107" i="1"/>
  <c r="I106" i="1" s="1"/>
  <c r="K92" i="1"/>
  <c r="K59" i="1"/>
  <c r="E9" i="1"/>
  <c r="I256" i="1" l="1"/>
  <c r="I230" i="1"/>
  <c r="I231" i="1"/>
  <c r="I248" i="1"/>
  <c r="I233" i="1"/>
  <c r="I237" i="1"/>
  <c r="I232" i="1"/>
  <c r="I260" i="1"/>
  <c r="I162" i="1"/>
  <c r="I105" i="1"/>
  <c r="I216" i="1"/>
  <c r="I239" i="1"/>
  <c r="I258" i="1"/>
  <c r="K111" i="1"/>
  <c r="K110" i="1" s="1"/>
  <c r="K113" i="1" s="1"/>
  <c r="I112" i="1"/>
  <c r="I110" i="1" s="1"/>
  <c r="I113" i="1" s="1"/>
  <c r="I217" i="1"/>
  <c r="I240" i="1"/>
  <c r="I259" i="1"/>
  <c r="I218" i="1"/>
  <c r="I219" i="1"/>
  <c r="I118" i="1"/>
  <c r="I220" i="1"/>
  <c r="J308" i="1"/>
  <c r="J315" i="1" s="1"/>
  <c r="I221" i="1"/>
  <c r="I222" i="1"/>
  <c r="I246" i="1"/>
  <c r="I223" i="1"/>
  <c r="I247" i="1"/>
  <c r="I249" i="1"/>
  <c r="I250" i="1"/>
  <c r="C311" i="1"/>
  <c r="I104" i="1"/>
  <c r="I107" i="1" s="1"/>
  <c r="I213" i="1"/>
  <c r="I214" i="1"/>
  <c r="I238" i="1"/>
  <c r="I257" i="1"/>
  <c r="K120" i="1"/>
  <c r="K137" i="1"/>
  <c r="K164" i="1"/>
  <c r="K220" i="1"/>
  <c r="K231" i="1"/>
  <c r="K239" i="1"/>
  <c r="K248" i="1"/>
  <c r="K257" i="1"/>
  <c r="I119" i="1"/>
  <c r="I136" i="1"/>
  <c r="I120" i="1"/>
  <c r="I137" i="1"/>
  <c r="K121" i="1"/>
  <c r="K130" i="1"/>
  <c r="K138" i="1"/>
  <c r="K165" i="1"/>
  <c r="K213" i="1"/>
  <c r="K221" i="1"/>
  <c r="K232" i="1"/>
  <c r="K240" i="1"/>
  <c r="K249" i="1"/>
  <c r="K258" i="1"/>
  <c r="I165" i="1"/>
  <c r="I163" i="1"/>
  <c r="K122" i="1"/>
  <c r="K131" i="1"/>
  <c r="K139" i="1"/>
  <c r="K166" i="1"/>
  <c r="K214" i="1"/>
  <c r="K222" i="1"/>
  <c r="K233" i="1"/>
  <c r="K250" i="1"/>
  <c r="K259" i="1"/>
  <c r="I122" i="1"/>
  <c r="I131" i="1"/>
  <c r="I139" i="1"/>
  <c r="I234" i="1"/>
  <c r="K159" i="1"/>
  <c r="K167" i="1"/>
  <c r="K215" i="1"/>
  <c r="K223" i="1"/>
  <c r="K234" i="1"/>
  <c r="K251" i="1"/>
  <c r="K260" i="1"/>
  <c r="P312" i="1"/>
  <c r="C312" i="1" s="1"/>
  <c r="I166" i="1"/>
  <c r="H197" i="1"/>
  <c r="I123" i="1"/>
  <c r="I132" i="1"/>
  <c r="I140" i="1"/>
  <c r="I160" i="1"/>
  <c r="I168" i="1"/>
  <c r="I235" i="1"/>
  <c r="H275" i="1"/>
  <c r="I278" i="1" s="1"/>
  <c r="H281" i="1"/>
  <c r="H289" i="1" s="1"/>
  <c r="I121" i="1"/>
  <c r="I130" i="1"/>
  <c r="I138" i="1"/>
  <c r="K105" i="1"/>
  <c r="K104" i="1" s="1"/>
  <c r="K107" i="1" s="1"/>
  <c r="K123" i="1"/>
  <c r="K132" i="1"/>
  <c r="K140" i="1"/>
  <c r="I124" i="1"/>
  <c r="I133" i="1"/>
  <c r="I141" i="1"/>
  <c r="K124" i="1"/>
  <c r="K133" i="1"/>
  <c r="K141" i="1"/>
  <c r="K160" i="1"/>
  <c r="K168" i="1"/>
  <c r="K216" i="1"/>
  <c r="K235" i="1"/>
  <c r="K261" i="1"/>
  <c r="I164" i="1"/>
  <c r="I161" i="1"/>
  <c r="I169" i="1"/>
  <c r="C313" i="1"/>
  <c r="I159" i="1"/>
  <c r="J197" i="1"/>
  <c r="I117" i="1"/>
  <c r="I134" i="1"/>
  <c r="J275" i="1"/>
  <c r="K284" i="1" s="1"/>
  <c r="J281" i="1"/>
  <c r="J289" i="1" s="1"/>
  <c r="K117" i="1"/>
  <c r="K125" i="1"/>
  <c r="K134" i="1"/>
  <c r="K142" i="1"/>
  <c r="K161" i="1"/>
  <c r="K169" i="1"/>
  <c r="K217" i="1"/>
  <c r="K236" i="1"/>
  <c r="K118" i="1"/>
  <c r="K135" i="1"/>
  <c r="K162" i="1"/>
  <c r="K218" i="1"/>
  <c r="K237" i="1"/>
  <c r="K246" i="1"/>
  <c r="K230" i="1"/>
  <c r="I255" i="1" l="1"/>
  <c r="I262" i="1" s="1"/>
  <c r="I245" i="1"/>
  <c r="I252" i="1" s="1"/>
  <c r="H323" i="1"/>
  <c r="H321" i="1"/>
  <c r="K255" i="1"/>
  <c r="K262" i="1" s="1"/>
  <c r="I229" i="1"/>
  <c r="I241" i="1" s="1"/>
  <c r="H322" i="1"/>
  <c r="K245" i="1"/>
  <c r="K252" i="1" s="1"/>
  <c r="I272" i="1"/>
  <c r="I283" i="1"/>
  <c r="H325" i="1"/>
  <c r="I212" i="1"/>
  <c r="I224" i="1" s="1"/>
  <c r="K282" i="1"/>
  <c r="H324" i="1"/>
  <c r="K279" i="1"/>
  <c r="K287" i="1"/>
  <c r="K274" i="1"/>
  <c r="K158" i="1"/>
  <c r="K170" i="1" s="1"/>
  <c r="K229" i="1"/>
  <c r="K241" i="1" s="1"/>
  <c r="K294" i="1"/>
  <c r="K293" i="1"/>
  <c r="K271" i="1"/>
  <c r="K270" i="1"/>
  <c r="K269" i="1"/>
  <c r="K268" i="1"/>
  <c r="K296" i="1"/>
  <c r="K267" i="1"/>
  <c r="K295" i="1"/>
  <c r="K266" i="1"/>
  <c r="I286" i="1"/>
  <c r="K285" i="1"/>
  <c r="I273" i="1"/>
  <c r="I158" i="1"/>
  <c r="I170" i="1" s="1"/>
  <c r="K272" i="1"/>
  <c r="I294" i="1"/>
  <c r="I265" i="1"/>
  <c r="I293" i="1"/>
  <c r="I266" i="1"/>
  <c r="I270" i="1"/>
  <c r="I269" i="1"/>
  <c r="I268" i="1"/>
  <c r="I296" i="1"/>
  <c r="I267" i="1"/>
  <c r="I295" i="1"/>
  <c r="I279" i="1"/>
  <c r="I116" i="1"/>
  <c r="I126" i="1" s="1"/>
  <c r="I274" i="1"/>
  <c r="K116" i="1"/>
  <c r="K126" i="1" s="1"/>
  <c r="K273" i="1"/>
  <c r="I288" i="1"/>
  <c r="K212" i="1"/>
  <c r="K224" i="1" s="1"/>
  <c r="I282" i="1"/>
  <c r="K286" i="1"/>
  <c r="J198" i="1"/>
  <c r="K197" i="1" s="1"/>
  <c r="I285" i="1"/>
  <c r="I287" i="1"/>
  <c r="H198" i="1"/>
  <c r="I197" i="1" s="1"/>
  <c r="I284" i="1"/>
  <c r="K129" i="1"/>
  <c r="K143" i="1" s="1"/>
  <c r="I280" i="1"/>
  <c r="I129" i="1"/>
  <c r="I143" i="1" s="1"/>
  <c r="K288" i="1"/>
  <c r="K280" i="1"/>
  <c r="K283" i="1"/>
  <c r="I322" i="1" l="1"/>
  <c r="I281" i="1"/>
  <c r="K281" i="1"/>
  <c r="K278" i="1" s="1"/>
  <c r="K289" i="1" s="1"/>
  <c r="I289" i="1"/>
  <c r="I271" i="1"/>
  <c r="I275" i="1" s="1"/>
  <c r="K188" i="1"/>
  <c r="K187" i="1"/>
  <c r="K194" i="1"/>
  <c r="K186" i="1"/>
  <c r="K193" i="1"/>
  <c r="K185" i="1"/>
  <c r="K192" i="1"/>
  <c r="K184" i="1"/>
  <c r="K191" i="1"/>
  <c r="K190" i="1"/>
  <c r="K189" i="1"/>
  <c r="K196" i="1"/>
  <c r="K195" i="1"/>
  <c r="I297" i="1"/>
  <c r="K297" i="1"/>
  <c r="I192" i="1"/>
  <c r="I184" i="1"/>
  <c r="I194" i="1"/>
  <c r="I186" i="1"/>
  <c r="I189" i="1"/>
  <c r="I193" i="1"/>
  <c r="I185" i="1"/>
  <c r="I191" i="1"/>
  <c r="I188" i="1"/>
  <c r="I190" i="1"/>
  <c r="I187" i="1"/>
  <c r="I195" i="1"/>
  <c r="I196" i="1"/>
  <c r="K265" i="1"/>
  <c r="K275" i="1" s="1"/>
  <c r="I323" i="1" l="1"/>
  <c r="I324" i="1"/>
  <c r="I321" i="1"/>
  <c r="I320" i="1"/>
  <c r="I325" i="1"/>
  <c r="K52" i="1"/>
  <c r="K183" i="1"/>
  <c r="K198" i="1" s="1"/>
  <c r="I183" i="1"/>
  <c r="I198" i="1" s="1"/>
</calcChain>
</file>

<file path=xl/sharedStrings.xml><?xml version="1.0" encoding="utf-8"?>
<sst xmlns="http://schemas.openxmlformats.org/spreadsheetml/2006/main" count="422" uniqueCount="281">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</sst>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0" fontId="12" fillId="2" borderId="0" xfId="0"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3" fillId="0" borderId="0" xfId="0" applyNumberFormat="1" applyFont="1"/>
    <xf numFmtId="0" fontId="4" fillId="2" borderId="0" xfId="7" applyFont="1" applyFill="1"/>
    <xf numFmtId="0" fontId="3" fillId="2" borderId="0" xfId="7" applyFont="1" applyFill="1"/>
    <xf numFmtId="167" fontId="3" fillId="0" borderId="0" xfId="0" applyNumberFormat="1" applyFont="1"/>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165" fontId="3" fillId="2" borderId="0" xfId="0" applyNumberFormat="1" applyFont="1" applyFill="1"/>
    <xf numFmtId="2" fontId="3" fillId="2" borderId="0" xfId="0" applyNumberFormat="1" applyFont="1" applyFill="1" applyAlignment="1">
      <alignment horizontal="right" vertical="center"/>
    </xf>
    <xf numFmtId="172" fontId="3" fillId="2" borderId="0" xfId="0" applyNumberFormat="1" applyFont="1" applyFill="1" applyAlignment="1">
      <alignment horizontal="right" vertical="center"/>
    </xf>
    <xf numFmtId="0" fontId="26" fillId="0" borderId="0" xfId="0" applyFont="1"/>
    <xf numFmtId="14" fontId="26" fillId="0" borderId="0" xfId="0" applyNumberFormat="1" applyFont="1" applyAlignment="1">
      <alignment horizontal="lef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3" fontId="3" fillId="2" borderId="0" xfId="3" applyNumberFormat="1" applyFont="1" applyFill="1" applyAlignment="1">
      <alignment horizontal="right"/>
    </xf>
    <xf numFmtId="3" fontId="17" fillId="2" borderId="0" xfId="3" applyNumberFormat="1" applyFont="1" applyFill="1" applyAlignment="1">
      <alignment horizontal="right"/>
    </xf>
    <xf numFmtId="0" fontId="3" fillId="2" borderId="2" xfId="0" applyFont="1" applyFill="1" applyBorder="1" applyAlignment="1">
      <alignment horizontal="right"/>
    </xf>
    <xf numFmtId="3" fontId="3" fillId="2" borderId="2" xfId="3" applyNumberFormat="1" applyFont="1" applyFill="1" applyBorder="1" applyAlignment="1">
      <alignment horizontal="right"/>
    </xf>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3" fillId="0" borderId="0" xfId="0" applyFont="1" applyAlignment="1">
      <alignment horizontal="right"/>
    </xf>
    <xf numFmtId="0" fontId="3" fillId="2" borderId="0" xfId="7" applyFont="1" applyFill="1" applyAlignment="1">
      <alignment horizontal="right"/>
    </xf>
    <xf numFmtId="10" fontId="3" fillId="2" borderId="0" xfId="7" applyNumberFormat="1" applyFont="1" applyFill="1" applyAlignment="1">
      <alignment horizontal="right"/>
    </xf>
    <xf numFmtId="10" fontId="3" fillId="0" borderId="0" xfId="0" applyNumberFormat="1" applyFont="1" applyAlignment="1">
      <alignment horizontal="right"/>
    </xf>
    <xf numFmtId="164" fontId="3" fillId="2" borderId="0" xfId="3" applyNumberFormat="1" applyFont="1" applyFill="1" applyAlignment="1">
      <alignment horizontal="right"/>
    </xf>
    <xf numFmtId="38" fontId="3" fillId="2" borderId="0" xfId="3" applyNumberFormat="1" applyFont="1" applyFill="1" applyAlignment="1">
      <alignment horizontal="right"/>
    </xf>
    <xf numFmtId="10" fontId="3" fillId="2" borderId="0" xfId="3" applyNumberFormat="1" applyFont="1" applyFill="1" applyAlignment="1">
      <alignment horizontal="right"/>
    </xf>
    <xf numFmtId="10" fontId="3" fillId="2" borderId="0" xfId="5" applyNumberFormat="1" applyFont="1" applyFill="1" applyBorder="1" applyAlignment="1">
      <alignment horizontal="right"/>
    </xf>
    <xf numFmtId="2" fontId="3" fillId="2" borderId="0" xfId="6" applyNumberFormat="1" applyFont="1" applyFill="1" applyBorder="1" applyAlignment="1">
      <alignment horizontal="right"/>
    </xf>
    <xf numFmtId="10" fontId="7" fillId="2" borderId="0" xfId="0" applyNumberFormat="1" applyFont="1" applyFill="1" applyAlignment="1">
      <alignment horizontal="righ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171" fontId="3" fillId="2" borderId="0" xfId="0" applyNumberFormat="1" applyFont="1" applyFill="1" applyAlignment="1">
      <alignment horizontal="right"/>
    </xf>
    <xf numFmtId="173" fontId="3" fillId="2" borderId="0" xfId="0" applyNumberFormat="1" applyFont="1" applyFill="1" applyAlignment="1">
      <alignment horizontal="righ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0" fontId="4" fillId="2" borderId="0" xfId="0" applyFont="1" applyFill="1" applyAlignment="1">
      <alignment horizontal="right"/>
    </xf>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3ED71A5E-510F-4873-9F34-20418717E429}"/>
    <cellStyle name="Normal" xfId="0" builtinId="0"/>
    <cellStyle name="Normal 13 2" xfId="4" xr:uid="{673FC9FA-2E94-4824-9210-14AFCA706BF0}"/>
    <cellStyle name="Normal 2" xfId="3" xr:uid="{EFC5BAE2-7A85-4FF0-B385-8F4D7E4DAE30}"/>
    <cellStyle name="Normal 3 2" xfId="8" xr:uid="{BBF84769-70C4-49B7-8BAD-C4F1FDAE1894}"/>
    <cellStyle name="Normal 40" xfId="7" xr:uid="{9666A282-4D13-4184-B662-A14A3754CF08}"/>
    <cellStyle name="Normal 41" xfId="9" xr:uid="{69544AD5-04F3-4739-B4B5-0DEFB451B9B4}"/>
    <cellStyle name="Percent" xfId="2" builtinId="5"/>
    <cellStyle name="Percent 2" xfId="5" xr:uid="{952F7FE0-915F-46D5-B69E-9B28DD9167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82D3-4678-A1A7-4979F3E3F3B5}"/>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3133</xdr:colOff>
      <xdr:row>3</xdr:row>
      <xdr:rowOff>123708</xdr:rowOff>
    </xdr:to>
    <xdr:pic>
      <xdr:nvPicPr>
        <xdr:cNvPr id="2" name="Picture 2">
          <a:extLst>
            <a:ext uri="{FF2B5EF4-FFF2-40B4-BE49-F238E27FC236}">
              <a16:creationId xmlns:a16="http://schemas.microsoft.com/office/drawing/2014/main" id="{EC6F21B0-195B-453A-B25D-6538CCC42B8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9175" y="419100"/>
          <a:ext cx="1657309"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8E83DF62-CAAE-492A-A2BB-6CE5EA716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354574</xdr:colOff>
      <xdr:row>335</xdr:row>
      <xdr:rowOff>10139</xdr:rowOff>
    </xdr:from>
    <xdr:to>
      <xdr:col>15</xdr:col>
      <xdr:colOff>0</xdr:colOff>
      <xdr:row>347</xdr:row>
      <xdr:rowOff>17923</xdr:rowOff>
    </xdr:to>
    <xdr:sp macro="" textlink="">
      <xdr:nvSpPr>
        <xdr:cNvPr id="4" name="TextBox 3">
          <a:extLst>
            <a:ext uri="{FF2B5EF4-FFF2-40B4-BE49-F238E27FC236}">
              <a16:creationId xmlns:a16="http://schemas.microsoft.com/office/drawing/2014/main" id="{D8429CEE-627E-46D9-99D0-1AF881E41F7C}"/>
            </a:ext>
          </a:extLst>
        </xdr:cNvPr>
        <xdr:cNvSpPr txBox="1"/>
      </xdr:nvSpPr>
      <xdr:spPr>
        <a:xfrm>
          <a:off x="1235380" y="44961994"/>
          <a:ext cx="15776475" cy="215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Additional Information</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Indexed Valuation</a:t>
          </a:r>
          <a:endParaRPr lang="en-NZ">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a:t>
          </a:r>
          <a:r>
            <a:rPr lang="en-AU" sz="1100" b="0" baseline="0">
              <a:solidFill>
                <a:schemeClr val="dk1"/>
              </a:solidFill>
              <a:effectLst/>
              <a:latin typeface="Calibri" panose="020F0502020204030204" pitchFamily="34" charset="0"/>
              <a:ea typeface="+mn-ea"/>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In the Asset Coverage Test and the Amortisation Test, the Indexed Valuation means where:</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less than the valuation of the property, then the Reference Indexed Valuation is used</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greater than the valuation of the property, then only 85% of the increase is applied</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342184</xdr:colOff>
      <xdr:row>349</xdr:row>
      <xdr:rowOff>152909</xdr:rowOff>
    </xdr:from>
    <xdr:to>
      <xdr:col>15</xdr:col>
      <xdr:colOff>0</xdr:colOff>
      <xdr:row>376</xdr:row>
      <xdr:rowOff>0</xdr:rowOff>
    </xdr:to>
    <xdr:sp macro="" textlink="">
      <xdr:nvSpPr>
        <xdr:cNvPr id="5" name="TextBox 4">
          <a:extLst>
            <a:ext uri="{FF2B5EF4-FFF2-40B4-BE49-F238E27FC236}">
              <a16:creationId xmlns:a16="http://schemas.microsoft.com/office/drawing/2014/main" id="{52D51F0E-A5AB-4DDB-9959-76F31AF4023F}"/>
            </a:ext>
          </a:extLst>
        </xdr:cNvPr>
        <xdr:cNvSpPr txBox="1"/>
      </xdr:nvSpPr>
      <xdr:spPr>
        <a:xfrm>
          <a:off x="1222990" y="47583312"/>
          <a:ext cx="15788865" cy="4271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mn-ea"/>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mn-ea"/>
              <a:cs typeface="Calibri" panose="020F0502020204030204" pitchFamily="34" charset="0"/>
            </a:rPr>
            <a:t>Directive</a:t>
          </a:r>
          <a:r>
            <a:rPr lang="en-AU" sz="1100">
              <a:solidFill>
                <a:schemeClr val="dk1"/>
              </a:solidFill>
              <a:effectLst/>
              <a:latin typeface="Calibri" panose="020F0502020204030204" pitchFamily="34" charset="0"/>
              <a:ea typeface="+mn-ea"/>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mn-ea"/>
              <a:cs typeface="Calibri" panose="020F0502020204030204" pitchFamily="34" charset="0"/>
            </a:rPr>
            <a:t>Base Prospectus</a:t>
          </a:r>
          <a:r>
            <a:rPr lang="en-AU" sz="1100">
              <a:solidFill>
                <a:schemeClr val="dk1"/>
              </a:solidFill>
              <a:effectLst/>
              <a:latin typeface="Calibri" panose="020F0502020204030204" pitchFamily="34" charset="0"/>
              <a:ea typeface="+mn-ea"/>
              <a:cs typeface="Calibri" panose="020F0502020204030204" pitchFamily="34" charset="0"/>
            </a:rPr>
            <a:t>”), as supplemented.</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Article 14 Investor information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a. the value of the cover pool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and outstanding covered bonds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Issue Amount NZD</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ISIN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c. the geographical distribution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mn-ea"/>
              <a:cs typeface="Calibri" panose="020F0502020204030204" pitchFamily="34" charset="0"/>
            </a:rPr>
            <a:t> and type of cover assets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their loan size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mn-ea"/>
              <a:cs typeface="Calibri" panose="020F0502020204030204" pitchFamily="34" charset="0"/>
            </a:rPr>
            <a:t> and valuation method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4 of this report – Current Loan to Value Ratio (Indexed), page 331 of the Base Prospectus – definition of “Indexed Valuation”, page 6 of this report - Additional Information – Indexed Valuation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mn-ea"/>
              <a:cs typeface="Calibri" panose="020F0502020204030204" pitchFamily="34" charset="0"/>
            </a:rPr>
            <a:t>pages</a:t>
          </a:r>
          <a:r>
            <a:rPr lang="en-AU" sz="1100" b="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263-267 of the Base Prospectus - </a:t>
          </a:r>
          <a:r>
            <a:rPr lang="en-GB" sz="1100" b="1">
              <a:solidFill>
                <a:schemeClr val="dk1"/>
              </a:solidFill>
              <a:effectLst/>
              <a:latin typeface="Calibri" panose="020F0502020204030204" pitchFamily="34" charset="0"/>
              <a:ea typeface="+mn-ea"/>
              <a:cs typeface="Calibri" panose="020F0502020204030204" pitchFamily="34" charset="0"/>
            </a:rPr>
            <a:t>Credit Structure,  pages 254-256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Interest Rate Swap Agreement, pages 256-258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Covered Bond Swap Agreement, </a:t>
          </a:r>
          <a:r>
            <a:rPr lang="en-AU" sz="1100" b="1">
              <a:solidFill>
                <a:schemeClr val="dk1"/>
              </a:solidFill>
              <a:effectLst/>
              <a:latin typeface="Calibri" panose="020F0502020204030204" pitchFamily="34" charset="0"/>
              <a:ea typeface="+mn-ea"/>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mn-ea"/>
              <a:cs typeface="Calibri" panose="020F0502020204030204" pitchFamily="34" charset="0"/>
            </a:rPr>
            <a:t> and covered bonds</a:t>
          </a:r>
          <a:r>
            <a:rPr lang="en-AU" sz="1100" b="1">
              <a:solidFill>
                <a:schemeClr val="dk1"/>
              </a:solidFill>
              <a:effectLst/>
              <a:latin typeface="Calibri" panose="020F0502020204030204" pitchFamily="34" charset="0"/>
              <a:ea typeface="+mn-ea"/>
              <a:cs typeface="Calibri" panose="020F0502020204030204" pitchFamily="34" charset="0"/>
            </a:rPr>
            <a:t> -</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mn-ea"/>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19 of the Base Prospectus - Extendable obligations under the Covered Bond Guarantee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2 of this report - Asset Coverage Test and Overcollateralisation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mn-ea"/>
              <a:cs typeface="Calibri" panose="020F0502020204030204" pitchFamily="34" charset="0"/>
            </a:rPr>
            <a:t>-</a:t>
          </a:r>
          <a:r>
            <a:rPr lang="en-AU" sz="1100" b="1" baseline="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page 5 of this report - Delinquencies Information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360209</xdr:colOff>
      <xdr:row>377</xdr:row>
      <xdr:rowOff>160594</xdr:rowOff>
    </xdr:from>
    <xdr:to>
      <xdr:col>15</xdr:col>
      <xdr:colOff>0</xdr:colOff>
      <xdr:row>390</xdr:row>
      <xdr:rowOff>9422</xdr:rowOff>
    </xdr:to>
    <xdr:sp macro="" textlink="">
      <xdr:nvSpPr>
        <xdr:cNvPr id="6" name="TextBox 5">
          <a:extLst>
            <a:ext uri="{FF2B5EF4-FFF2-40B4-BE49-F238E27FC236}">
              <a16:creationId xmlns:a16="http://schemas.microsoft.com/office/drawing/2014/main" id="{15376F27-0B9F-41C5-9DA2-0E752F1FB163}"/>
            </a:ext>
          </a:extLst>
        </xdr:cNvPr>
        <xdr:cNvSpPr txBox="1"/>
      </xdr:nvSpPr>
      <xdr:spPr>
        <a:xfrm>
          <a:off x="1241015" y="52179384"/>
          <a:ext cx="15770840" cy="1979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Disclaimer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355292</xdr:colOff>
      <xdr:row>327</xdr:row>
      <xdr:rowOff>140929</xdr:rowOff>
    </xdr:from>
    <xdr:to>
      <xdr:col>15</xdr:col>
      <xdr:colOff>0</xdr:colOff>
      <xdr:row>333</xdr:row>
      <xdr:rowOff>143387</xdr:rowOff>
    </xdr:to>
    <xdr:sp macro="" textlink="">
      <xdr:nvSpPr>
        <xdr:cNvPr id="7" name="TextBox 6">
          <a:extLst>
            <a:ext uri="{FF2B5EF4-FFF2-40B4-BE49-F238E27FC236}">
              <a16:creationId xmlns:a16="http://schemas.microsoft.com/office/drawing/2014/main" id="{CED3375D-554D-4604-B527-E429050D66BD}"/>
            </a:ext>
          </a:extLst>
        </xdr:cNvPr>
        <xdr:cNvSpPr txBox="1"/>
      </xdr:nvSpPr>
      <xdr:spPr>
        <a:xfrm>
          <a:off x="1236098" y="43658913"/>
          <a:ext cx="15775757" cy="1067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Certain information regarding the Loans</a:t>
          </a:r>
          <a:endParaRPr lang="en-NZ">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 statistical and other information contained in the tables above regarding the Loans in the Portfolio has been compiled as at the Reporting Date.  The information relating to a Loan and/or the Portfolio may change after that date, including as a result</a:t>
          </a:r>
          <a:r>
            <a:rPr lang="en-AU" sz="1100" b="0" baseline="0">
              <a:solidFill>
                <a:schemeClr val="dk1"/>
              </a:solidFill>
              <a:effectLst/>
              <a:latin typeface="Calibri" panose="020F0502020204030204" pitchFamily="34" charset="0"/>
              <a:ea typeface="+mn-ea"/>
              <a:cs typeface="Calibri" panose="020F0502020204030204" pitchFamily="34" charset="0"/>
            </a:rPr>
            <a:t> </a:t>
          </a:r>
          <a:r>
            <a:rPr lang="en-NZ" sz="1100">
              <a:latin typeface="Calibri" panose="020F0502020204030204" pitchFamily="34" charset="0"/>
              <a:cs typeface="Calibri" panose="020F0502020204030204" pitchFamily="34" charset="0"/>
            </a:rPr>
            <a:t>of actions by the Seller, Servicer, Covered Bond Guarantor and/or the Borrower.  Columns stating percentage amounts may not add up to 100% due to rounding.  This information is provided for information purposes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2D35E-3DA3-48D0-B395-BD32824B1C72}">
  <sheetPr>
    <pageSetUpPr fitToPage="1"/>
  </sheetPr>
  <dimension ref="A2:V344"/>
  <sheetViews>
    <sheetView tabSelected="1" view="pageLayout" topLeftCell="D242" zoomScaleNormal="100" zoomScaleSheetLayoutView="93" workbookViewId="0">
      <selection activeCell="P316" sqref="P316"/>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March 2025</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146">
        <v>45747</v>
      </c>
      <c r="P35" s="37"/>
    </row>
    <row r="36" spans="1:22" ht="13" x14ac:dyDescent="0.3">
      <c r="D36" s="45"/>
      <c r="E36" s="45" t="s">
        <v>45</v>
      </c>
      <c r="F36" s="45"/>
      <c r="G36" s="45"/>
      <c r="H36" s="45"/>
      <c r="I36" s="57"/>
      <c r="J36" s="45"/>
      <c r="K36" s="146">
        <v>45717</v>
      </c>
      <c r="P36" s="37"/>
    </row>
    <row r="37" spans="1:22" x14ac:dyDescent="0.25">
      <c r="D37" s="45"/>
      <c r="E37" s="45" t="s">
        <v>46</v>
      </c>
      <c r="F37" s="45"/>
      <c r="G37" s="45"/>
      <c r="H37" s="45"/>
      <c r="I37" s="58"/>
      <c r="J37" s="45"/>
      <c r="K37" s="146">
        <v>45747</v>
      </c>
      <c r="P37" s="37"/>
    </row>
    <row r="38" spans="1:22" x14ac:dyDescent="0.25">
      <c r="B38" s="1">
        <v>1</v>
      </c>
      <c r="D38" s="45"/>
      <c r="E38" s="45" t="s">
        <v>47</v>
      </c>
      <c r="F38" s="45"/>
      <c r="G38" s="45"/>
      <c r="H38" s="45"/>
      <c r="I38" s="45"/>
      <c r="J38" s="45"/>
      <c r="K38" s="147">
        <v>33062</v>
      </c>
    </row>
    <row r="39" spans="1:22" x14ac:dyDescent="0.25">
      <c r="B39" s="1">
        <v>2</v>
      </c>
      <c r="D39" s="45"/>
      <c r="E39" s="45" t="s">
        <v>48</v>
      </c>
      <c r="F39" s="45"/>
      <c r="G39" s="45"/>
      <c r="H39" s="45"/>
      <c r="I39" s="45"/>
      <c r="J39" s="45"/>
      <c r="K39" s="147">
        <v>6744785201.9799995</v>
      </c>
    </row>
    <row r="40" spans="1:22" x14ac:dyDescent="0.25">
      <c r="D40" s="45"/>
      <c r="E40" s="45" t="s">
        <v>49</v>
      </c>
      <c r="F40" s="45"/>
      <c r="G40" s="45"/>
      <c r="H40" s="45"/>
      <c r="I40" s="45"/>
      <c r="J40" s="45"/>
      <c r="K40" s="147">
        <v>755214798.01999998</v>
      </c>
      <c r="O40" s="59"/>
      <c r="P40" s="2" t="s">
        <v>50</v>
      </c>
      <c r="T40" s="18"/>
    </row>
    <row r="41" spans="1:22" x14ac:dyDescent="0.25">
      <c r="B41" s="1">
        <v>3</v>
      </c>
      <c r="D41" s="45"/>
      <c r="E41" s="45" t="s">
        <v>51</v>
      </c>
      <c r="F41" s="45"/>
      <c r="G41" s="45"/>
      <c r="H41" s="45"/>
      <c r="I41" s="45"/>
      <c r="J41" s="45"/>
      <c r="K41" s="147">
        <v>204004.14983909021</v>
      </c>
      <c r="V41" s="60"/>
    </row>
    <row r="42" spans="1:22" x14ac:dyDescent="0.25">
      <c r="B42" s="1">
        <v>4</v>
      </c>
      <c r="D42" s="45"/>
      <c r="E42" s="45" t="s">
        <v>52</v>
      </c>
      <c r="F42" s="45"/>
      <c r="G42" s="45"/>
      <c r="H42" s="45"/>
      <c r="I42" s="45"/>
      <c r="J42" s="45"/>
      <c r="K42" s="147">
        <v>1500000</v>
      </c>
    </row>
    <row r="43" spans="1:22" x14ac:dyDescent="0.25">
      <c r="B43" s="1">
        <v>816</v>
      </c>
      <c r="D43" s="45"/>
      <c r="E43" s="45" t="s">
        <v>53</v>
      </c>
      <c r="F43" s="45"/>
      <c r="G43" s="45"/>
      <c r="H43" s="45"/>
      <c r="I43" s="45"/>
      <c r="J43" s="45"/>
      <c r="K43" s="148">
        <v>0.52467462659999997</v>
      </c>
    </row>
    <row r="44" spans="1:22" ht="12.75" hidden="1" customHeight="1" x14ac:dyDescent="0.25">
      <c r="B44" s="1">
        <v>813</v>
      </c>
      <c r="D44" s="45"/>
      <c r="E44" s="45" t="s">
        <v>54</v>
      </c>
      <c r="F44" s="45"/>
      <c r="G44" s="45"/>
      <c r="H44" s="45"/>
      <c r="I44" s="45"/>
      <c r="J44" s="45"/>
      <c r="K44" s="148">
        <v>0.52309285471284128</v>
      </c>
    </row>
    <row r="45" spans="1:22" x14ac:dyDescent="0.25">
      <c r="A45" s="1">
        <v>31</v>
      </c>
      <c r="B45" s="1">
        <v>813</v>
      </c>
      <c r="D45" s="45"/>
      <c r="E45" s="62" t="s">
        <v>55</v>
      </c>
      <c r="F45" s="45"/>
      <c r="G45" s="45"/>
      <c r="H45" s="45"/>
      <c r="I45" s="45"/>
      <c r="J45" s="45"/>
      <c r="K45" s="148">
        <v>0.50905771730000005</v>
      </c>
      <c r="O45" s="63"/>
    </row>
    <row r="46" spans="1:22" ht="14.5" x14ac:dyDescent="0.25">
      <c r="A46" s="1">
        <v>31</v>
      </c>
      <c r="B46" s="1">
        <v>205</v>
      </c>
      <c r="D46" s="45"/>
      <c r="E46" s="62" t="s">
        <v>56</v>
      </c>
      <c r="F46" s="45"/>
      <c r="G46" s="45"/>
      <c r="H46" s="45"/>
      <c r="I46" s="45"/>
      <c r="J46" s="45"/>
      <c r="K46" s="148">
        <v>0.47954767570000001</v>
      </c>
    </row>
    <row r="47" spans="1:22" x14ac:dyDescent="0.25">
      <c r="B47" s="1">
        <v>6</v>
      </c>
      <c r="D47" s="45"/>
      <c r="E47" s="45" t="s">
        <v>57</v>
      </c>
      <c r="F47" s="45"/>
      <c r="G47" s="45"/>
      <c r="H47" s="45"/>
      <c r="I47" s="45"/>
      <c r="J47" s="45"/>
      <c r="K47" s="149">
        <v>6.1103150000000002E-2</v>
      </c>
    </row>
    <row r="48" spans="1:22" ht="14.5" x14ac:dyDescent="0.25">
      <c r="B48" s="1">
        <v>10</v>
      </c>
      <c r="D48" s="45"/>
      <c r="E48" s="45" t="s">
        <v>58</v>
      </c>
      <c r="F48" s="45"/>
      <c r="G48" s="45"/>
      <c r="H48" s="45"/>
      <c r="I48" s="45"/>
      <c r="J48" s="45"/>
      <c r="K48" s="147">
        <v>53.251977868600001</v>
      </c>
    </row>
    <row r="49" spans="2:12" x14ac:dyDescent="0.25">
      <c r="B49" s="1">
        <v>11</v>
      </c>
      <c r="D49" s="45"/>
      <c r="E49" s="45" t="s">
        <v>59</v>
      </c>
      <c r="F49" s="45"/>
      <c r="G49" s="45"/>
      <c r="H49" s="45"/>
      <c r="I49" s="45"/>
      <c r="J49" s="45"/>
      <c r="K49" s="147">
        <v>281.57900000000001</v>
      </c>
    </row>
    <row r="50" spans="2:12" x14ac:dyDescent="0.25">
      <c r="B50" s="1">
        <v>12</v>
      </c>
      <c r="D50" s="45"/>
      <c r="E50" s="45" t="s">
        <v>60</v>
      </c>
      <c r="F50" s="45"/>
      <c r="G50" s="45"/>
      <c r="H50" s="45"/>
      <c r="I50" s="45"/>
      <c r="J50" s="45"/>
      <c r="K50" s="147">
        <v>360</v>
      </c>
    </row>
    <row r="51" spans="2:12" x14ac:dyDescent="0.25">
      <c r="B51" s="1">
        <v>11</v>
      </c>
      <c r="D51" s="45"/>
      <c r="E51" s="45" t="s">
        <v>61</v>
      </c>
      <c r="F51" s="45"/>
      <c r="G51" s="45"/>
      <c r="H51" s="45"/>
      <c r="I51" s="45"/>
      <c r="J51" s="45"/>
      <c r="K51" s="147">
        <v>23.464916666666667</v>
      </c>
    </row>
    <row r="52" spans="2:12" x14ac:dyDescent="0.25">
      <c r="D52" s="45"/>
      <c r="E52" s="45" t="s">
        <v>62</v>
      </c>
      <c r="F52" s="45"/>
      <c r="G52" s="45"/>
      <c r="H52" s="45"/>
      <c r="I52" s="45"/>
      <c r="J52" s="45"/>
      <c r="K52" s="150">
        <f>P315</f>
        <v>2.7240888296224699</v>
      </c>
    </row>
    <row r="53" spans="2:12" x14ac:dyDescent="0.25">
      <c r="D53" s="45"/>
      <c r="E53" s="45" t="s">
        <v>63</v>
      </c>
      <c r="F53" s="45"/>
      <c r="G53" s="45"/>
      <c r="H53" s="45"/>
      <c r="I53" s="45"/>
      <c r="J53" s="45"/>
      <c r="K53" s="64" t="s">
        <v>64</v>
      </c>
    </row>
    <row r="54" spans="2:12" ht="13" x14ac:dyDescent="0.3">
      <c r="D54" s="45"/>
      <c r="E54" s="45" t="s">
        <v>65</v>
      </c>
      <c r="F54" s="45"/>
      <c r="G54" s="45"/>
      <c r="H54" s="45"/>
      <c r="I54" s="45"/>
      <c r="J54" s="45"/>
      <c r="K54" s="64" t="s">
        <v>64</v>
      </c>
    </row>
    <row r="55" spans="2:12" x14ac:dyDescent="0.25">
      <c r="D55" s="45"/>
      <c r="E55" s="45" t="s">
        <v>66</v>
      </c>
      <c r="F55" s="45"/>
      <c r="G55" s="45"/>
      <c r="H55" s="45"/>
      <c r="I55" s="45"/>
      <c r="J55" s="45"/>
      <c r="K55" s="148">
        <v>1</v>
      </c>
    </row>
    <row r="56" spans="2:12" x14ac:dyDescent="0.25">
      <c r="D56" s="45"/>
      <c r="E56" s="45" t="s">
        <v>67</v>
      </c>
      <c r="F56" s="45"/>
      <c r="G56" s="45"/>
      <c r="H56" s="45"/>
      <c r="I56" s="45"/>
      <c r="J56" s="45"/>
      <c r="K56" s="148">
        <v>0</v>
      </c>
    </row>
    <row r="57" spans="2:12" x14ac:dyDescent="0.25">
      <c r="D57" s="45"/>
      <c r="E57" s="45" t="s">
        <v>68</v>
      </c>
      <c r="F57" s="45"/>
      <c r="G57" s="45"/>
      <c r="H57" s="45"/>
      <c r="I57" s="45"/>
      <c r="J57" s="45"/>
      <c r="K57" s="148">
        <v>0</v>
      </c>
    </row>
    <row r="58" spans="2:12" x14ac:dyDescent="0.25">
      <c r="D58" s="45"/>
      <c r="E58" s="45" t="s">
        <v>69</v>
      </c>
      <c r="F58" s="45"/>
      <c r="G58" s="45"/>
      <c r="H58" s="45"/>
      <c r="I58" s="45"/>
      <c r="J58" s="45"/>
      <c r="K58" s="148">
        <v>0</v>
      </c>
    </row>
    <row r="59" spans="2:12" x14ac:dyDescent="0.25">
      <c r="D59" s="45"/>
      <c r="E59" s="45" t="s">
        <v>70</v>
      </c>
      <c r="F59" s="45"/>
      <c r="G59" s="45"/>
      <c r="H59" s="45"/>
      <c r="I59" s="45"/>
      <c r="J59" s="45"/>
      <c r="K59" s="148">
        <f>L59/K39</f>
        <v>0.89804223239042169</v>
      </c>
      <c r="L59" s="1">
        <v>6057101959.7799997</v>
      </c>
    </row>
    <row r="60" spans="2:12" hidden="1" x14ac:dyDescent="0.25">
      <c r="D60" s="45"/>
      <c r="E60" s="45" t="s">
        <v>71</v>
      </c>
      <c r="F60" s="45"/>
      <c r="G60" s="45"/>
      <c r="H60" s="45"/>
      <c r="I60" s="45"/>
      <c r="J60" s="45"/>
      <c r="K60" s="64" t="s">
        <v>72</v>
      </c>
    </row>
    <row r="61" spans="2:12" hidden="1" x14ac:dyDescent="0.25">
      <c r="D61" s="45"/>
      <c r="E61" s="45" t="s">
        <v>73</v>
      </c>
      <c r="F61" s="45"/>
      <c r="G61" s="45"/>
      <c r="H61" s="45"/>
      <c r="I61" s="45"/>
      <c r="J61" s="45"/>
      <c r="K61" s="64" t="s">
        <v>72</v>
      </c>
    </row>
    <row r="62" spans="2:12" hidden="1" x14ac:dyDescent="0.25">
      <c r="D62" s="45"/>
      <c r="E62" s="45" t="s">
        <v>74</v>
      </c>
      <c r="F62" s="45"/>
      <c r="G62" s="45"/>
      <c r="H62" s="45"/>
      <c r="I62" s="45"/>
      <c r="J62" s="45"/>
      <c r="K62" s="64" t="s">
        <v>72</v>
      </c>
    </row>
    <row r="63" spans="2:12" hidden="1" x14ac:dyDescent="0.25">
      <c r="D63" s="45"/>
      <c r="E63" s="45" t="s">
        <v>75</v>
      </c>
      <c r="F63" s="45"/>
      <c r="G63" s="45"/>
      <c r="H63" s="45"/>
      <c r="I63" s="45"/>
      <c r="J63" s="45"/>
      <c r="K63" s="64" t="s">
        <v>72</v>
      </c>
    </row>
    <row r="64" spans="2:12" ht="14.5" hidden="1" x14ac:dyDescent="0.25">
      <c r="D64" s="45"/>
      <c r="E64" s="45" t="s">
        <v>76</v>
      </c>
      <c r="F64" s="45"/>
      <c r="G64" s="45"/>
      <c r="H64" s="45"/>
      <c r="I64" s="45"/>
      <c r="J64" s="45"/>
      <c r="K64" s="64" t="s">
        <v>72</v>
      </c>
    </row>
    <row r="65" spans="2:11" hidden="1" x14ac:dyDescent="0.25">
      <c r="D65" s="45"/>
      <c r="E65" s="45" t="s">
        <v>77</v>
      </c>
      <c r="F65" s="45"/>
      <c r="G65" s="45"/>
      <c r="H65" s="45"/>
      <c r="I65" s="45"/>
      <c r="J65" s="45"/>
      <c r="K65" s="64" t="s">
        <v>72</v>
      </c>
    </row>
    <row r="66" spans="2:11" hidden="1" x14ac:dyDescent="0.25">
      <c r="D66" s="45"/>
      <c r="E66" s="45" t="s">
        <v>78</v>
      </c>
      <c r="F66" s="45"/>
      <c r="G66" s="45"/>
      <c r="H66" s="45"/>
      <c r="I66" s="45"/>
      <c r="J66" s="45"/>
      <c r="K66" s="64" t="s">
        <v>79</v>
      </c>
    </row>
    <row r="67" spans="2:11" x14ac:dyDescent="0.25">
      <c r="D67" s="45"/>
      <c r="E67" s="45" t="s">
        <v>80</v>
      </c>
      <c r="F67" s="45"/>
      <c r="G67" s="45"/>
      <c r="H67" s="45"/>
      <c r="I67" s="45"/>
      <c r="J67" s="45"/>
      <c r="K67" s="148">
        <v>1</v>
      </c>
    </row>
    <row r="68" spans="2:11" x14ac:dyDescent="0.25">
      <c r="D68" s="45"/>
      <c r="E68" s="45" t="s">
        <v>81</v>
      </c>
      <c r="F68" s="45"/>
      <c r="G68" s="45"/>
      <c r="H68" s="45"/>
      <c r="I68" s="45"/>
      <c r="J68" s="45"/>
      <c r="K68" s="136">
        <v>36305469.149321899</v>
      </c>
    </row>
    <row r="69" spans="2:11" x14ac:dyDescent="0.25">
      <c r="D69" s="45"/>
      <c r="E69" s="45" t="s">
        <v>82</v>
      </c>
      <c r="F69" s="45"/>
      <c r="G69" s="45"/>
      <c r="H69" s="45"/>
      <c r="I69" s="45"/>
      <c r="J69" s="45"/>
      <c r="K69" s="136">
        <v>128616537.62</v>
      </c>
    </row>
    <row r="70" spans="2:11" ht="14" x14ac:dyDescent="0.25">
      <c r="E70" s="66" t="s">
        <v>83</v>
      </c>
    </row>
    <row r="71" spans="2:11" ht="14" x14ac:dyDescent="0.25">
      <c r="E71" s="66" t="s">
        <v>84</v>
      </c>
    </row>
    <row r="73" spans="2:11" ht="13" x14ac:dyDescent="0.3">
      <c r="D73" s="55" t="s">
        <v>85</v>
      </c>
      <c r="E73" s="45"/>
      <c r="F73" s="45"/>
      <c r="G73" s="45"/>
      <c r="H73" s="45"/>
      <c r="I73" s="45"/>
      <c r="J73" s="46"/>
      <c r="K73" s="64" t="s">
        <v>86</v>
      </c>
    </row>
    <row r="74" spans="2:11" x14ac:dyDescent="0.25">
      <c r="B74" s="1" t="s">
        <v>87</v>
      </c>
      <c r="D74" s="45" t="s">
        <v>88</v>
      </c>
      <c r="E74" s="45" t="s">
        <v>89</v>
      </c>
      <c r="F74" s="45"/>
      <c r="G74" s="45"/>
      <c r="H74" s="45"/>
      <c r="I74" s="45"/>
      <c r="J74" s="64"/>
      <c r="K74" s="136">
        <v>6068055536.3520002</v>
      </c>
    </row>
    <row r="75" spans="2:11" x14ac:dyDescent="0.25">
      <c r="B75" s="67" t="s">
        <v>90</v>
      </c>
      <c r="D75" s="45"/>
      <c r="E75" s="45" t="s">
        <v>91</v>
      </c>
      <c r="F75" s="45"/>
      <c r="G75" s="45"/>
      <c r="H75" s="45"/>
      <c r="I75" s="45"/>
      <c r="J75" s="136" t="s">
        <v>92</v>
      </c>
      <c r="K75" s="136"/>
    </row>
    <row r="76" spans="2:11" x14ac:dyDescent="0.25">
      <c r="B76" s="67" t="s">
        <v>93</v>
      </c>
      <c r="D76" s="45"/>
      <c r="E76" s="45" t="s">
        <v>94</v>
      </c>
      <c r="F76" s="45"/>
      <c r="G76" s="45"/>
      <c r="H76" s="45"/>
      <c r="I76" s="45"/>
      <c r="J76" s="136">
        <v>6068055536.3520002</v>
      </c>
      <c r="K76" s="136"/>
    </row>
    <row r="77" spans="2:11" x14ac:dyDescent="0.25">
      <c r="B77" s="67" t="s">
        <v>95</v>
      </c>
      <c r="D77" s="45"/>
      <c r="E77" s="45" t="s">
        <v>96</v>
      </c>
      <c r="F77" s="45"/>
      <c r="G77" s="45"/>
      <c r="H77" s="45"/>
      <c r="I77" s="45"/>
      <c r="J77" s="136">
        <v>6658924062.6618996</v>
      </c>
      <c r="K77" s="136"/>
    </row>
    <row r="78" spans="2:11" x14ac:dyDescent="0.25">
      <c r="B78" s="67" t="s">
        <v>97</v>
      </c>
      <c r="D78" s="45" t="s">
        <v>98</v>
      </c>
      <c r="E78" s="45" t="s">
        <v>99</v>
      </c>
      <c r="F78" s="45"/>
      <c r="G78" s="45"/>
      <c r="H78" s="45"/>
      <c r="I78" s="45"/>
      <c r="J78" s="64"/>
      <c r="K78" s="137">
        <v>755214798.01999998</v>
      </c>
    </row>
    <row r="79" spans="2:11" x14ac:dyDescent="0.25">
      <c r="B79" s="67" t="s">
        <v>100</v>
      </c>
      <c r="D79" s="45" t="s">
        <v>101</v>
      </c>
      <c r="E79" s="45" t="s">
        <v>102</v>
      </c>
      <c r="F79" s="45"/>
      <c r="G79" s="45"/>
      <c r="H79" s="45"/>
      <c r="I79" s="45"/>
      <c r="J79" s="64"/>
      <c r="K79" s="136">
        <v>0</v>
      </c>
    </row>
    <row r="80" spans="2:11" x14ac:dyDescent="0.25">
      <c r="B80" s="67" t="s">
        <v>103</v>
      </c>
      <c r="D80" s="45" t="s">
        <v>104</v>
      </c>
      <c r="E80" s="45" t="s">
        <v>105</v>
      </c>
      <c r="F80" s="45"/>
      <c r="G80" s="45"/>
      <c r="H80" s="45"/>
      <c r="I80" s="45"/>
      <c r="J80" s="64"/>
      <c r="K80" s="136">
        <v>0</v>
      </c>
    </row>
    <row r="81" spans="2:12" x14ac:dyDescent="0.25">
      <c r="B81" s="67" t="s">
        <v>106</v>
      </c>
      <c r="D81" s="45" t="s">
        <v>107</v>
      </c>
      <c r="E81" s="45" t="s">
        <v>108</v>
      </c>
      <c r="F81" s="45"/>
      <c r="G81" s="45"/>
      <c r="H81" s="45"/>
      <c r="I81" s="45"/>
      <c r="J81" s="64"/>
      <c r="K81" s="136">
        <v>0</v>
      </c>
    </row>
    <row r="82" spans="2:12" x14ac:dyDescent="0.25">
      <c r="B82" s="67" t="s">
        <v>109</v>
      </c>
      <c r="D82" s="45"/>
      <c r="E82" s="40" t="s">
        <v>110</v>
      </c>
      <c r="F82" s="40"/>
      <c r="G82" s="40"/>
      <c r="H82" s="40"/>
      <c r="I82" s="40"/>
      <c r="J82" s="138"/>
      <c r="K82" s="139">
        <v>6823270334.3719997</v>
      </c>
      <c r="L82" s="68"/>
    </row>
    <row r="83" spans="2:12" x14ac:dyDescent="0.25">
      <c r="B83" s="67" t="s">
        <v>111</v>
      </c>
      <c r="D83" s="45"/>
      <c r="E83" s="45" t="s">
        <v>112</v>
      </c>
      <c r="F83" s="45"/>
      <c r="G83" s="45"/>
      <c r="H83" s="45"/>
      <c r="I83" s="45"/>
      <c r="J83" s="56"/>
      <c r="K83" s="136">
        <v>4278292257</v>
      </c>
      <c r="L83" s="68"/>
    </row>
    <row r="84" spans="2:12" ht="13" thickBot="1" x14ac:dyDescent="0.3">
      <c r="B84" s="67"/>
      <c r="D84" s="45"/>
      <c r="E84" s="62" t="s">
        <v>113</v>
      </c>
      <c r="F84" s="45"/>
      <c r="G84" s="45"/>
      <c r="H84" s="45"/>
      <c r="I84" s="45"/>
      <c r="J84" s="56"/>
      <c r="K84" s="140">
        <v>2544978077.3720002</v>
      </c>
    </row>
    <row r="85" spans="2:12" ht="13" thickTop="1" x14ac:dyDescent="0.25">
      <c r="B85" s="67" t="s">
        <v>114</v>
      </c>
      <c r="D85" s="45"/>
      <c r="E85" s="45" t="s">
        <v>115</v>
      </c>
      <c r="F85" s="45"/>
      <c r="G85" s="45"/>
      <c r="H85" s="45"/>
      <c r="I85" s="45"/>
      <c r="J85" s="56"/>
      <c r="K85" s="56" t="s">
        <v>116</v>
      </c>
    </row>
    <row r="86" spans="2:12" x14ac:dyDescent="0.25">
      <c r="B86" s="67" t="s">
        <v>117</v>
      </c>
      <c r="D86" s="45"/>
      <c r="E86" s="45" t="s">
        <v>118</v>
      </c>
      <c r="F86" s="45"/>
      <c r="G86" s="45"/>
      <c r="H86" s="45"/>
      <c r="I86" s="45"/>
      <c r="J86" s="56"/>
      <c r="K86" s="141">
        <v>0.9</v>
      </c>
    </row>
    <row r="87" spans="2:12" x14ac:dyDescent="0.25">
      <c r="B87" s="67"/>
      <c r="D87" s="45"/>
      <c r="E87" s="45" t="s">
        <v>119</v>
      </c>
      <c r="F87" s="45"/>
      <c r="G87" s="45"/>
      <c r="H87" s="45"/>
      <c r="I87" s="45"/>
      <c r="J87" s="56"/>
      <c r="K87" s="141">
        <v>0.9</v>
      </c>
    </row>
    <row r="88" spans="2:12" x14ac:dyDescent="0.25">
      <c r="J88" s="142"/>
      <c r="K88" s="142"/>
    </row>
    <row r="89" spans="2:12" ht="13" x14ac:dyDescent="0.3">
      <c r="B89" s="67"/>
      <c r="D89" s="69" t="s">
        <v>120</v>
      </c>
      <c r="E89" s="70"/>
      <c r="F89" s="70"/>
      <c r="G89" s="70"/>
      <c r="H89" s="70"/>
      <c r="I89" s="70"/>
      <c r="J89" s="143"/>
      <c r="K89" s="144"/>
      <c r="L89" s="71"/>
    </row>
    <row r="90" spans="2:12" x14ac:dyDescent="0.25">
      <c r="B90" s="67"/>
      <c r="D90" s="70"/>
      <c r="E90" s="70"/>
      <c r="F90" s="70"/>
      <c r="G90" s="70"/>
      <c r="H90" s="70"/>
      <c r="I90" s="70"/>
      <c r="J90" s="143"/>
      <c r="K90" s="144"/>
      <c r="L90" s="71"/>
    </row>
    <row r="91" spans="2:12" x14ac:dyDescent="0.25">
      <c r="B91" s="67"/>
      <c r="D91" s="70"/>
      <c r="E91" s="70" t="s">
        <v>121</v>
      </c>
      <c r="F91" s="70"/>
      <c r="G91" s="70"/>
      <c r="H91" s="70"/>
      <c r="I91" s="70"/>
      <c r="J91" s="143"/>
      <c r="K91" s="144">
        <v>1.1111</v>
      </c>
      <c r="L91" s="71"/>
    </row>
    <row r="92" spans="2:12" x14ac:dyDescent="0.25">
      <c r="B92" s="67"/>
      <c r="D92" s="70"/>
      <c r="E92" s="70" t="s">
        <v>122</v>
      </c>
      <c r="F92" s="70"/>
      <c r="G92" s="70"/>
      <c r="H92" s="70"/>
      <c r="I92" s="70"/>
      <c r="J92" s="143"/>
      <c r="K92" s="144">
        <f>1/K87</f>
        <v>1.1111111111111112</v>
      </c>
      <c r="L92" s="71"/>
    </row>
    <row r="93" spans="2:12" x14ac:dyDescent="0.25">
      <c r="B93" s="67"/>
      <c r="D93" s="70"/>
      <c r="E93" s="70" t="s">
        <v>123</v>
      </c>
      <c r="F93" s="70"/>
      <c r="G93" s="70"/>
      <c r="H93" s="70"/>
      <c r="I93" s="70"/>
      <c r="J93" s="143"/>
      <c r="K93" s="144">
        <v>1.7530359193504719</v>
      </c>
      <c r="L93" s="71"/>
    </row>
    <row r="94" spans="2:12" x14ac:dyDescent="0.25">
      <c r="J94" s="142"/>
      <c r="K94" s="145"/>
    </row>
    <row r="95" spans="2:12" x14ac:dyDescent="0.25">
      <c r="D95" s="45"/>
      <c r="E95" s="45" t="s">
        <v>124</v>
      </c>
      <c r="F95" s="45"/>
      <c r="G95" s="45"/>
      <c r="H95" s="45"/>
      <c r="I95" s="45"/>
      <c r="J95" s="56"/>
      <c r="K95" s="56" t="s">
        <v>125</v>
      </c>
    </row>
    <row r="96" spans="2:12" x14ac:dyDescent="0.25">
      <c r="D96" s="45"/>
      <c r="E96" s="45" t="s">
        <v>126</v>
      </c>
      <c r="F96" s="45"/>
      <c r="G96" s="45"/>
      <c r="H96" s="45"/>
      <c r="I96" s="45"/>
      <c r="J96" s="56"/>
      <c r="K96" s="56" t="s">
        <v>125</v>
      </c>
    </row>
    <row r="97" spans="2:11" x14ac:dyDescent="0.25">
      <c r="D97" s="45"/>
      <c r="E97" s="45" t="s">
        <v>127</v>
      </c>
      <c r="F97" s="45"/>
      <c r="G97" s="45"/>
      <c r="H97" s="45"/>
      <c r="I97" s="45"/>
      <c r="J97" s="56"/>
      <c r="K97" s="56" t="s">
        <v>125</v>
      </c>
    </row>
    <row r="98" spans="2:11" x14ac:dyDescent="0.25">
      <c r="D98" s="45"/>
      <c r="E98" s="45" t="s">
        <v>128</v>
      </c>
      <c r="F98" s="45"/>
      <c r="G98" s="45"/>
      <c r="H98" s="45"/>
      <c r="I98" s="45"/>
      <c r="J98" s="56"/>
      <c r="K98" s="56" t="s">
        <v>125</v>
      </c>
    </row>
    <row r="99" spans="2:11" x14ac:dyDescent="0.25">
      <c r="D99" s="45"/>
      <c r="E99" s="45" t="s">
        <v>129</v>
      </c>
      <c r="F99" s="45"/>
      <c r="G99" s="45"/>
      <c r="H99" s="45"/>
      <c r="I99" s="45"/>
      <c r="J99" s="56"/>
      <c r="K99" s="56" t="s">
        <v>125</v>
      </c>
    </row>
    <row r="100" spans="2:11" ht="15" customHeight="1" x14ac:dyDescent="0.25">
      <c r="H100" s="1">
        <v>4</v>
      </c>
      <c r="I100" s="1"/>
      <c r="J100" s="1">
        <v>3</v>
      </c>
      <c r="K100" s="1"/>
    </row>
    <row r="101" spans="2:11" ht="13" x14ac:dyDescent="0.3">
      <c r="D101" s="3" t="s">
        <v>130</v>
      </c>
      <c r="H101" s="163" t="s">
        <v>131</v>
      </c>
      <c r="I101" s="163"/>
      <c r="J101" s="164" t="s">
        <v>132</v>
      </c>
      <c r="K101" s="164"/>
    </row>
    <row r="102" spans="2:11" x14ac:dyDescent="0.25">
      <c r="H102" s="133" t="s">
        <v>86</v>
      </c>
      <c r="I102" s="133" t="s">
        <v>133</v>
      </c>
      <c r="J102" s="134"/>
      <c r="K102" s="135" t="s">
        <v>133</v>
      </c>
    </row>
    <row r="103" spans="2:11" ht="13" x14ac:dyDescent="0.3">
      <c r="D103" s="29" t="s">
        <v>134</v>
      </c>
      <c r="H103" s="45"/>
      <c r="I103" s="45"/>
      <c r="J103" s="75"/>
      <c r="K103" s="75"/>
    </row>
    <row r="104" spans="2:11" x14ac:dyDescent="0.25">
      <c r="B104" s="1">
        <v>301</v>
      </c>
      <c r="E104" s="76" t="s">
        <v>135</v>
      </c>
      <c r="H104" s="77">
        <v>6352842013.54</v>
      </c>
      <c r="I104" s="78">
        <f>1-SUM(I105:I106)</f>
        <v>0.94189999999999996</v>
      </c>
      <c r="J104" s="79">
        <v>31943</v>
      </c>
      <c r="K104" s="78">
        <f>1-SUM(K105:K106)</f>
        <v>0.96619999999999995</v>
      </c>
    </row>
    <row r="105" spans="2:11" x14ac:dyDescent="0.25">
      <c r="B105" s="1">
        <v>303</v>
      </c>
      <c r="E105" s="76" t="s">
        <v>136</v>
      </c>
      <c r="H105" s="77">
        <v>391290055.91000003</v>
      </c>
      <c r="I105" s="78">
        <f t="shared" ref="I105:K106" si="0">+ROUND(H105/H$107,4)</f>
        <v>5.8000000000000003E-2</v>
      </c>
      <c r="J105" s="79">
        <v>1112</v>
      </c>
      <c r="K105" s="78">
        <f t="shared" si="0"/>
        <v>3.3599999999999998E-2</v>
      </c>
    </row>
    <row r="106" spans="2:11" x14ac:dyDescent="0.25">
      <c r="B106" s="1">
        <v>305</v>
      </c>
      <c r="E106" s="76" t="s">
        <v>137</v>
      </c>
      <c r="H106" s="77">
        <v>653132.53</v>
      </c>
      <c r="I106" s="78">
        <f t="shared" si="0"/>
        <v>1E-4</v>
      </c>
      <c r="J106" s="79">
        <v>7</v>
      </c>
      <c r="K106" s="78">
        <f t="shared" si="0"/>
        <v>2.0000000000000001E-4</v>
      </c>
    </row>
    <row r="107" spans="2:11" x14ac:dyDescent="0.25">
      <c r="D107" s="18"/>
      <c r="E107" s="80" t="s">
        <v>138</v>
      </c>
      <c r="F107" s="81"/>
      <c r="G107" s="81"/>
      <c r="H107" s="82">
        <f>SUM(H104:H106)</f>
        <v>6744785201.9799995</v>
      </c>
      <c r="I107" s="83">
        <f>SUM(I104:I106)</f>
        <v>1</v>
      </c>
      <c r="J107" s="84">
        <f>SUM(J104:J106)</f>
        <v>33062</v>
      </c>
      <c r="K107" s="83">
        <f>SUM(K104:K106)</f>
        <v>0.99999999999999989</v>
      </c>
    </row>
    <row r="108" spans="2:11" x14ac:dyDescent="0.25">
      <c r="H108" s="75"/>
      <c r="I108" s="78"/>
      <c r="J108" s="75"/>
      <c r="K108" s="75"/>
    </row>
    <row r="109" spans="2:11" ht="13" x14ac:dyDescent="0.3">
      <c r="D109" s="29" t="s">
        <v>139</v>
      </c>
      <c r="H109" s="45"/>
      <c r="I109" s="45"/>
      <c r="J109" s="75"/>
      <c r="K109" s="75"/>
    </row>
    <row r="110" spans="2:11" x14ac:dyDescent="0.25">
      <c r="B110" s="1">
        <v>112</v>
      </c>
      <c r="E110" s="76" t="s">
        <v>140</v>
      </c>
      <c r="H110" s="77">
        <v>6262745482.5100002</v>
      </c>
      <c r="I110" s="78">
        <f>1-SUM(I111:I112)</f>
        <v>0.92849999999999999</v>
      </c>
      <c r="J110" s="79">
        <v>28560</v>
      </c>
      <c r="K110" s="78">
        <f>1-SUM(K111:K112)</f>
        <v>0.86380000000000001</v>
      </c>
    </row>
    <row r="111" spans="2:11" x14ac:dyDescent="0.25">
      <c r="B111" s="1">
        <v>114</v>
      </c>
      <c r="E111" s="76" t="s">
        <v>141</v>
      </c>
      <c r="H111" s="77">
        <v>482039719.47000003</v>
      </c>
      <c r="I111" s="78">
        <f t="shared" ref="I111:K112" si="1">+ROUND(H111/H$113,4)</f>
        <v>7.1499999999999994E-2</v>
      </c>
      <c r="J111" s="79">
        <v>4502</v>
      </c>
      <c r="K111" s="78">
        <f t="shared" si="1"/>
        <v>0.13619999999999999</v>
      </c>
    </row>
    <row r="112" spans="2:11" x14ac:dyDescent="0.25">
      <c r="B112" s="1">
        <v>116</v>
      </c>
      <c r="E112" s="76" t="s">
        <v>142</v>
      </c>
      <c r="H112" s="77">
        <v>0</v>
      </c>
      <c r="I112" s="78">
        <f t="shared" si="1"/>
        <v>0</v>
      </c>
      <c r="J112" s="79">
        <v>0</v>
      </c>
      <c r="K112" s="78">
        <f t="shared" si="1"/>
        <v>0</v>
      </c>
    </row>
    <row r="113" spans="2:11" x14ac:dyDescent="0.25">
      <c r="D113" s="85"/>
      <c r="E113" s="80" t="s">
        <v>143</v>
      </c>
      <c r="F113" s="81"/>
      <c r="G113" s="81"/>
      <c r="H113" s="82">
        <f>SUM(H110:H112)</f>
        <v>6744785201.9800005</v>
      </c>
      <c r="I113" s="83">
        <f>SUM(I110:I112)</f>
        <v>1</v>
      </c>
      <c r="J113" s="84">
        <f>SUM(J110:J112)</f>
        <v>33062</v>
      </c>
      <c r="K113" s="83">
        <f>SUM(K110:K112)</f>
        <v>1</v>
      </c>
    </row>
    <row r="114" spans="2:11" x14ac:dyDescent="0.25">
      <c r="H114" s="75"/>
      <c r="I114" s="78"/>
      <c r="J114" s="75"/>
      <c r="K114" s="75"/>
    </row>
    <row r="115" spans="2:11" ht="13" x14ac:dyDescent="0.3">
      <c r="D115" s="29" t="s">
        <v>144</v>
      </c>
      <c r="H115" s="45"/>
      <c r="I115" s="86"/>
      <c r="J115" s="75"/>
      <c r="K115" s="75"/>
    </row>
    <row r="116" spans="2:11" x14ac:dyDescent="0.25">
      <c r="B116" s="1">
        <v>550</v>
      </c>
      <c r="E116" s="63" t="s">
        <v>145</v>
      </c>
      <c r="H116" s="77">
        <v>2456374329.4499998</v>
      </c>
      <c r="I116" s="78">
        <f>1-SUM(I117:I125)</f>
        <v>0.36420000000000008</v>
      </c>
      <c r="J116" s="79">
        <v>8151</v>
      </c>
      <c r="K116" s="78">
        <f>1-SUM(K117:K125)</f>
        <v>0.24649999999999994</v>
      </c>
    </row>
    <row r="117" spans="2:11" x14ac:dyDescent="0.25">
      <c r="B117" s="1">
        <v>551</v>
      </c>
      <c r="E117" s="63" t="s">
        <v>146</v>
      </c>
      <c r="H117" s="77">
        <v>433509686.41000003</v>
      </c>
      <c r="I117" s="78">
        <f>ROUND(+H117/H$126,4)</f>
        <v>6.4299999999999996E-2</v>
      </c>
      <c r="J117" s="79">
        <v>2250</v>
      </c>
      <c r="K117" s="78">
        <f>ROUND(+J117/J$126,4)</f>
        <v>6.8099999999999994E-2</v>
      </c>
    </row>
    <row r="118" spans="2:11" x14ac:dyDescent="0.25">
      <c r="B118" s="1">
        <v>552</v>
      </c>
      <c r="E118" s="63" t="s">
        <v>147</v>
      </c>
      <c r="H118" s="77">
        <v>939838340.33000004</v>
      </c>
      <c r="I118" s="78">
        <f t="shared" ref="I118:I125" si="2">ROUND(+H118/H$126,4)</f>
        <v>0.13930000000000001</v>
      </c>
      <c r="J118" s="79">
        <v>5487</v>
      </c>
      <c r="K118" s="78">
        <f t="shared" ref="K118:K125" si="3">ROUND(+J118/J$126,4)</f>
        <v>0.16600000000000001</v>
      </c>
    </row>
    <row r="119" spans="2:11" x14ac:dyDescent="0.25">
      <c r="B119" s="1">
        <v>553</v>
      </c>
      <c r="E119" s="63" t="s">
        <v>148</v>
      </c>
      <c r="H119" s="77">
        <v>215211385.28999999</v>
      </c>
      <c r="I119" s="78">
        <f t="shared" si="2"/>
        <v>3.1899999999999998E-2</v>
      </c>
      <c r="J119" s="79">
        <v>1326</v>
      </c>
      <c r="K119" s="78">
        <f t="shared" si="3"/>
        <v>4.0099999999999997E-2</v>
      </c>
    </row>
    <row r="120" spans="2:11" x14ac:dyDescent="0.25">
      <c r="B120" s="1">
        <v>554</v>
      </c>
      <c r="E120" s="63" t="s">
        <v>149</v>
      </c>
      <c r="H120" s="77">
        <v>161161860.47999999</v>
      </c>
      <c r="I120" s="78">
        <f t="shared" si="2"/>
        <v>2.3900000000000001E-2</v>
      </c>
      <c r="J120" s="79">
        <v>980</v>
      </c>
      <c r="K120" s="78">
        <f t="shared" si="3"/>
        <v>2.9600000000000001E-2</v>
      </c>
    </row>
    <row r="121" spans="2:11" x14ac:dyDescent="0.25">
      <c r="B121" s="1">
        <v>556</v>
      </c>
      <c r="E121" s="63" t="s">
        <v>150</v>
      </c>
      <c r="H121" s="77">
        <v>510841453.73000002</v>
      </c>
      <c r="I121" s="78">
        <f t="shared" si="2"/>
        <v>7.5700000000000003E-2</v>
      </c>
      <c r="J121" s="79">
        <v>3311</v>
      </c>
      <c r="K121" s="78">
        <f t="shared" si="3"/>
        <v>0.10009999999999999</v>
      </c>
    </row>
    <row r="122" spans="2:11" x14ac:dyDescent="0.25">
      <c r="B122" s="1">
        <v>555</v>
      </c>
      <c r="E122" s="63" t="s">
        <v>151</v>
      </c>
      <c r="H122" s="77">
        <v>144036414.5</v>
      </c>
      <c r="I122" s="78">
        <f t="shared" si="2"/>
        <v>2.1399999999999999E-2</v>
      </c>
      <c r="J122" s="79">
        <v>897</v>
      </c>
      <c r="K122" s="78">
        <f t="shared" si="3"/>
        <v>2.7099999999999999E-2</v>
      </c>
    </row>
    <row r="123" spans="2:11" x14ac:dyDescent="0.25">
      <c r="B123" s="1">
        <v>557</v>
      </c>
      <c r="E123" s="63" t="s">
        <v>152</v>
      </c>
      <c r="H123" s="77">
        <v>420240801.23000002</v>
      </c>
      <c r="I123" s="78">
        <f t="shared" si="2"/>
        <v>6.2300000000000001E-2</v>
      </c>
      <c r="J123" s="79">
        <v>2899</v>
      </c>
      <c r="K123" s="78">
        <f t="shared" si="3"/>
        <v>8.77E-2</v>
      </c>
    </row>
    <row r="124" spans="2:11" x14ac:dyDescent="0.25">
      <c r="B124" s="1">
        <v>558</v>
      </c>
      <c r="E124" s="63" t="s">
        <v>153</v>
      </c>
      <c r="H124" s="77">
        <v>714920370.38999999</v>
      </c>
      <c r="I124" s="78">
        <f t="shared" si="2"/>
        <v>0.106</v>
      </c>
      <c r="J124" s="79">
        <v>3686</v>
      </c>
      <c r="K124" s="78">
        <f t="shared" si="3"/>
        <v>0.1115</v>
      </c>
    </row>
    <row r="125" spans="2:11" x14ac:dyDescent="0.25">
      <c r="B125" s="1">
        <v>559</v>
      </c>
      <c r="E125" s="63" t="s">
        <v>154</v>
      </c>
      <c r="H125" s="77">
        <v>748650560.16999996</v>
      </c>
      <c r="I125" s="78">
        <f t="shared" si="2"/>
        <v>0.111</v>
      </c>
      <c r="J125" s="79">
        <v>4075</v>
      </c>
      <c r="K125" s="78">
        <f t="shared" si="3"/>
        <v>0.12330000000000001</v>
      </c>
    </row>
    <row r="126" spans="2:11" x14ac:dyDescent="0.25">
      <c r="E126" s="81" t="s">
        <v>143</v>
      </c>
      <c r="F126" s="81"/>
      <c r="G126" s="81"/>
      <c r="H126" s="82">
        <f>SUM(H116:H125)</f>
        <v>6744785201.9800005</v>
      </c>
      <c r="I126" s="83">
        <f>SUM(I116:I125)</f>
        <v>1.0000000000000002</v>
      </c>
      <c r="J126" s="84">
        <f>SUM(J116:J125)</f>
        <v>33062</v>
      </c>
      <c r="K126" s="83">
        <f>SUM(K116:K125)</f>
        <v>0.99999999999999989</v>
      </c>
    </row>
    <row r="127" spans="2:11" x14ac:dyDescent="0.25">
      <c r="H127" s="75"/>
      <c r="I127" s="78"/>
      <c r="J127" s="75"/>
      <c r="K127" s="75"/>
    </row>
    <row r="128" spans="2:11" ht="13" x14ac:dyDescent="0.3">
      <c r="D128" s="29" t="s">
        <v>155</v>
      </c>
      <c r="H128" s="45"/>
      <c r="I128" s="86"/>
      <c r="J128" s="75"/>
      <c r="K128" s="75"/>
    </row>
    <row r="129" spans="2:11" x14ac:dyDescent="0.25">
      <c r="B129" s="1">
        <v>1100</v>
      </c>
      <c r="E129" s="2" t="s">
        <v>156</v>
      </c>
      <c r="H129" s="77">
        <v>185976013.84999999</v>
      </c>
      <c r="I129" s="78">
        <f>1-SUM(I130:I142)</f>
        <v>2.750000000000008E-2</v>
      </c>
      <c r="J129" s="79">
        <v>7178</v>
      </c>
      <c r="K129" s="78">
        <f>1-SUM(K130:K142)</f>
        <v>0.21700000000000008</v>
      </c>
    </row>
    <row r="130" spans="2:11" x14ac:dyDescent="0.25">
      <c r="B130" s="1">
        <v>1103</v>
      </c>
      <c r="E130" s="2" t="s">
        <v>157</v>
      </c>
      <c r="H130" s="77">
        <v>409096348.14999998</v>
      </c>
      <c r="I130" s="78">
        <f>ROUND(+H130/H$143,4)</f>
        <v>6.0699999999999997E-2</v>
      </c>
      <c r="J130" s="79">
        <v>5483</v>
      </c>
      <c r="K130" s="78">
        <f>ROUND(+J130/J$143,4)</f>
        <v>0.1658</v>
      </c>
    </row>
    <row r="131" spans="2:11" x14ac:dyDescent="0.25">
      <c r="B131" s="1">
        <v>1106</v>
      </c>
      <c r="E131" s="2" t="s">
        <v>158</v>
      </c>
      <c r="H131" s="77">
        <v>519822721.74000001</v>
      </c>
      <c r="I131" s="78">
        <f t="shared" ref="I131:I142" si="4">ROUND(+H131/H$143,4)</f>
        <v>7.7100000000000002E-2</v>
      </c>
      <c r="J131" s="79">
        <v>4163</v>
      </c>
      <c r="K131" s="78">
        <f t="shared" ref="K131:K142" si="5">ROUND(+J131/J$143,4)</f>
        <v>0.12590000000000001</v>
      </c>
    </row>
    <row r="132" spans="2:11" x14ac:dyDescent="0.25">
      <c r="B132" s="1">
        <v>1109</v>
      </c>
      <c r="E132" s="2" t="s">
        <v>159</v>
      </c>
      <c r="H132" s="77">
        <v>630238710.65999997</v>
      </c>
      <c r="I132" s="78">
        <f t="shared" si="4"/>
        <v>9.3399999999999997E-2</v>
      </c>
      <c r="J132" s="79">
        <v>3606</v>
      </c>
      <c r="K132" s="78">
        <f t="shared" si="5"/>
        <v>0.1091</v>
      </c>
    </row>
    <row r="133" spans="2:11" x14ac:dyDescent="0.25">
      <c r="B133" s="1">
        <v>1112</v>
      </c>
      <c r="E133" s="2" t="s">
        <v>160</v>
      </c>
      <c r="H133" s="77">
        <v>634341018.55999994</v>
      </c>
      <c r="I133" s="78">
        <f t="shared" si="4"/>
        <v>9.4E-2</v>
      </c>
      <c r="J133" s="79">
        <v>2821</v>
      </c>
      <c r="K133" s="78">
        <f t="shared" si="5"/>
        <v>8.5300000000000001E-2</v>
      </c>
    </row>
    <row r="134" spans="2:11" x14ac:dyDescent="0.25">
      <c r="B134" s="1">
        <v>1115</v>
      </c>
      <c r="E134" s="2" t="s">
        <v>161</v>
      </c>
      <c r="H134" s="77">
        <v>631140543.25</v>
      </c>
      <c r="I134" s="78">
        <f t="shared" si="4"/>
        <v>9.3600000000000003E-2</v>
      </c>
      <c r="J134" s="79">
        <v>2293</v>
      </c>
      <c r="K134" s="78">
        <f t="shared" si="5"/>
        <v>6.9400000000000003E-2</v>
      </c>
    </row>
    <row r="135" spans="2:11" x14ac:dyDescent="0.25">
      <c r="B135" s="1">
        <v>1118</v>
      </c>
      <c r="E135" s="2" t="s">
        <v>162</v>
      </c>
      <c r="H135" s="77">
        <v>558499988.37</v>
      </c>
      <c r="I135" s="78">
        <f t="shared" si="4"/>
        <v>8.2799999999999999E-2</v>
      </c>
      <c r="J135" s="79">
        <v>1722</v>
      </c>
      <c r="K135" s="78">
        <f t="shared" si="5"/>
        <v>5.21E-2</v>
      </c>
    </row>
    <row r="136" spans="2:11" x14ac:dyDescent="0.25">
      <c r="B136" s="1">
        <v>1121</v>
      </c>
      <c r="E136" s="2" t="s">
        <v>163</v>
      </c>
      <c r="H136" s="77">
        <v>466073942.26999998</v>
      </c>
      <c r="I136" s="78">
        <f t="shared" si="4"/>
        <v>6.9099999999999995E-2</v>
      </c>
      <c r="J136" s="79">
        <v>1246</v>
      </c>
      <c r="K136" s="78">
        <f t="shared" si="5"/>
        <v>3.7699999999999997E-2</v>
      </c>
    </row>
    <row r="137" spans="2:11" x14ac:dyDescent="0.25">
      <c r="B137" s="1">
        <v>1124</v>
      </c>
      <c r="E137" s="2" t="s">
        <v>164</v>
      </c>
      <c r="H137" s="77">
        <v>417685359.13</v>
      </c>
      <c r="I137" s="78">
        <f t="shared" si="4"/>
        <v>6.1899999999999997E-2</v>
      </c>
      <c r="J137" s="79">
        <v>986</v>
      </c>
      <c r="K137" s="78">
        <f t="shared" si="5"/>
        <v>2.98E-2</v>
      </c>
    </row>
    <row r="138" spans="2:11" x14ac:dyDescent="0.25">
      <c r="B138" s="1">
        <v>1127</v>
      </c>
      <c r="E138" s="2" t="s">
        <v>165</v>
      </c>
      <c r="H138" s="77">
        <v>383572887.25999999</v>
      </c>
      <c r="I138" s="78">
        <f t="shared" si="4"/>
        <v>5.6899999999999999E-2</v>
      </c>
      <c r="J138" s="79">
        <v>807</v>
      </c>
      <c r="K138" s="78">
        <f t="shared" si="5"/>
        <v>2.4400000000000002E-2</v>
      </c>
    </row>
    <row r="139" spans="2:11" x14ac:dyDescent="0.25">
      <c r="B139" s="1">
        <v>1128</v>
      </c>
      <c r="E139" s="2" t="s">
        <v>166</v>
      </c>
      <c r="H139" s="77">
        <v>1228705345.5899999</v>
      </c>
      <c r="I139" s="78">
        <f t="shared" si="4"/>
        <v>0.1822</v>
      </c>
      <c r="J139" s="79">
        <v>2035</v>
      </c>
      <c r="K139" s="78">
        <f t="shared" si="5"/>
        <v>6.1600000000000002E-2</v>
      </c>
    </row>
    <row r="140" spans="2:11" x14ac:dyDescent="0.25">
      <c r="B140" s="1">
        <v>1129</v>
      </c>
      <c r="E140" s="2" t="s">
        <v>167</v>
      </c>
      <c r="H140" s="77">
        <v>432012030.26999998</v>
      </c>
      <c r="I140" s="78">
        <f t="shared" si="4"/>
        <v>6.4100000000000004E-2</v>
      </c>
      <c r="J140" s="79">
        <v>508</v>
      </c>
      <c r="K140" s="78">
        <f t="shared" si="5"/>
        <v>1.54E-2</v>
      </c>
    </row>
    <row r="141" spans="2:11" x14ac:dyDescent="0.25">
      <c r="B141" s="1">
        <v>1158</v>
      </c>
      <c r="E141" s="2" t="s">
        <v>168</v>
      </c>
      <c r="H141" s="77">
        <v>247620292.88</v>
      </c>
      <c r="I141" s="78">
        <f t="shared" si="4"/>
        <v>3.6700000000000003E-2</v>
      </c>
      <c r="J141" s="79">
        <v>214</v>
      </c>
      <c r="K141" s="78">
        <f t="shared" si="5"/>
        <v>6.4999999999999997E-3</v>
      </c>
    </row>
    <row r="142" spans="2:11" x14ac:dyDescent="0.25">
      <c r="B142" s="1">
        <v>1173</v>
      </c>
      <c r="E142" s="2" t="s">
        <v>169</v>
      </c>
      <c r="H142" s="77">
        <v>0</v>
      </c>
      <c r="I142" s="78">
        <f t="shared" si="4"/>
        <v>0</v>
      </c>
      <c r="J142" s="79">
        <v>0</v>
      </c>
      <c r="K142" s="78">
        <f t="shared" si="5"/>
        <v>0</v>
      </c>
    </row>
    <row r="143" spans="2:11" x14ac:dyDescent="0.25">
      <c r="E143" s="81" t="s">
        <v>138</v>
      </c>
      <c r="F143" s="81"/>
      <c r="G143" s="81"/>
      <c r="H143" s="87">
        <f>SUM(H129:H142)</f>
        <v>6744785201.9800005</v>
      </c>
      <c r="I143" s="88">
        <f>SUM(I129:I142)</f>
        <v>1</v>
      </c>
      <c r="J143" s="89">
        <f>SUM(J129:J142)</f>
        <v>33062</v>
      </c>
      <c r="K143" s="88">
        <f>SUM(K129:K142)</f>
        <v>1.0000000000000002</v>
      </c>
    </row>
    <row r="144" spans="2:11" ht="14.5" x14ac:dyDescent="0.35">
      <c r="H144"/>
      <c r="I144"/>
      <c r="J144"/>
      <c r="K144"/>
    </row>
    <row r="145" spans="2:11" ht="13" x14ac:dyDescent="0.3">
      <c r="H145" s="163" t="s">
        <v>131</v>
      </c>
      <c r="I145" s="163"/>
      <c r="J145" s="164" t="s">
        <v>132</v>
      </c>
      <c r="K145" s="164"/>
    </row>
    <row r="146" spans="2:11" x14ac:dyDescent="0.25">
      <c r="H146" s="133" t="s">
        <v>86</v>
      </c>
      <c r="I146" s="133" t="s">
        <v>133</v>
      </c>
      <c r="J146" s="134"/>
      <c r="K146" s="135" t="s">
        <v>133</v>
      </c>
    </row>
    <row r="147" spans="2:11" ht="13" x14ac:dyDescent="0.3">
      <c r="D147" s="29" t="s">
        <v>170</v>
      </c>
      <c r="H147" s="45"/>
      <c r="I147" s="86"/>
      <c r="J147" s="75"/>
      <c r="K147" s="75"/>
    </row>
    <row r="148" spans="2:11" ht="13" hidden="1" x14ac:dyDescent="0.3">
      <c r="B148" s="1">
        <v>851</v>
      </c>
      <c r="D148" s="29"/>
      <c r="E148" s="2" t="s">
        <v>171</v>
      </c>
      <c r="H148" s="75">
        <v>0</v>
      </c>
      <c r="I148" s="78"/>
      <c r="J148" s="75">
        <v>0</v>
      </c>
      <c r="K148" s="75"/>
    </row>
    <row r="149" spans="2:11" ht="13" hidden="1" x14ac:dyDescent="0.3">
      <c r="B149" s="1">
        <v>854</v>
      </c>
      <c r="D149" s="29"/>
      <c r="E149" s="2" t="s">
        <v>172</v>
      </c>
      <c r="H149" s="75">
        <v>0</v>
      </c>
      <c r="I149" s="78"/>
      <c r="J149" s="75">
        <v>0</v>
      </c>
      <c r="K149" s="75"/>
    </row>
    <row r="150" spans="2:11" ht="13" hidden="1" x14ac:dyDescent="0.3">
      <c r="B150" s="1">
        <v>857</v>
      </c>
      <c r="D150" s="29"/>
      <c r="E150" s="2" t="s">
        <v>173</v>
      </c>
      <c r="H150" s="75">
        <v>0</v>
      </c>
      <c r="I150" s="78"/>
      <c r="J150" s="75">
        <v>0</v>
      </c>
      <c r="K150" s="75"/>
    </row>
    <row r="151" spans="2:11" ht="13" hidden="1" x14ac:dyDescent="0.3">
      <c r="B151" s="1">
        <v>860</v>
      </c>
      <c r="D151" s="29"/>
      <c r="E151" s="2" t="s">
        <v>174</v>
      </c>
      <c r="H151" s="75">
        <v>0</v>
      </c>
      <c r="I151" s="78"/>
      <c r="J151" s="75">
        <v>0</v>
      </c>
      <c r="K151" s="75"/>
    </row>
    <row r="152" spans="2:11" ht="13" hidden="1" x14ac:dyDescent="0.3">
      <c r="B152" s="1">
        <v>863</v>
      </c>
      <c r="D152" s="29"/>
      <c r="E152" s="2" t="s">
        <v>175</v>
      </c>
      <c r="H152" s="75">
        <v>0</v>
      </c>
      <c r="I152" s="78"/>
      <c r="J152" s="75">
        <v>0</v>
      </c>
      <c r="K152" s="75"/>
    </row>
    <row r="153" spans="2:11" ht="13" hidden="1" x14ac:dyDescent="0.3">
      <c r="B153" s="1">
        <v>866</v>
      </c>
      <c r="D153" s="29"/>
      <c r="E153" s="2" t="s">
        <v>176</v>
      </c>
      <c r="H153" s="75">
        <v>0</v>
      </c>
      <c r="I153" s="78"/>
      <c r="J153" s="75">
        <v>0</v>
      </c>
      <c r="K153" s="75"/>
    </row>
    <row r="154" spans="2:11" ht="13" hidden="1" x14ac:dyDescent="0.3">
      <c r="B154" s="1">
        <v>869</v>
      </c>
      <c r="D154" s="29"/>
      <c r="E154" s="2" t="s">
        <v>177</v>
      </c>
      <c r="H154" s="75">
        <v>0</v>
      </c>
      <c r="I154" s="78"/>
      <c r="J154" s="75">
        <v>0</v>
      </c>
      <c r="K154" s="75"/>
    </row>
    <row r="155" spans="2:11" ht="13" hidden="1" x14ac:dyDescent="0.3">
      <c r="B155" s="1">
        <v>872</v>
      </c>
      <c r="D155" s="29"/>
      <c r="E155" s="2" t="s">
        <v>178</v>
      </c>
      <c r="H155" s="75">
        <v>0</v>
      </c>
      <c r="I155" s="78"/>
      <c r="J155" s="75">
        <v>0</v>
      </c>
      <c r="K155" s="75"/>
    </row>
    <row r="156" spans="2:11" ht="13" hidden="1" x14ac:dyDescent="0.3">
      <c r="B156" s="1">
        <v>875</v>
      </c>
      <c r="D156" s="29"/>
      <c r="E156" s="2" t="s">
        <v>179</v>
      </c>
      <c r="H156" s="75">
        <v>0</v>
      </c>
      <c r="I156" s="78"/>
      <c r="J156" s="75">
        <v>0</v>
      </c>
      <c r="K156" s="75"/>
    </row>
    <row r="157" spans="2:11" ht="13" hidden="1" x14ac:dyDescent="0.3">
      <c r="B157" s="1">
        <v>878</v>
      </c>
      <c r="D157" s="29"/>
      <c r="E157" s="2" t="s">
        <v>180</v>
      </c>
      <c r="H157" s="75">
        <v>0</v>
      </c>
      <c r="I157" s="78"/>
      <c r="J157" s="75">
        <v>0</v>
      </c>
      <c r="K157" s="75"/>
    </row>
    <row r="158" spans="2:11" x14ac:dyDescent="0.25">
      <c r="B158" s="1">
        <v>880</v>
      </c>
      <c r="E158" s="2" t="s">
        <v>181</v>
      </c>
      <c r="H158" s="77">
        <v>3202699127.1999998</v>
      </c>
      <c r="I158" s="78">
        <f>1-SUM(I159:I169)</f>
        <v>0.4748</v>
      </c>
      <c r="J158" s="79">
        <v>21920</v>
      </c>
      <c r="K158" s="78">
        <f>1-SUM(K159:K169)</f>
        <v>0.66300000000000003</v>
      </c>
    </row>
    <row r="159" spans="2:11" x14ac:dyDescent="0.25">
      <c r="B159" s="1">
        <v>881</v>
      </c>
      <c r="E159" s="2" t="s">
        <v>182</v>
      </c>
      <c r="H159" s="77">
        <v>525565755.73000002</v>
      </c>
      <c r="I159" s="78">
        <f>+ROUND(H159/H$170,4)</f>
        <v>7.7899999999999997E-2</v>
      </c>
      <c r="J159" s="79">
        <v>2139</v>
      </c>
      <c r="K159" s="78">
        <f>+ROUND(J159/J$170,4)</f>
        <v>6.4699999999999994E-2</v>
      </c>
    </row>
    <row r="160" spans="2:11" x14ac:dyDescent="0.25">
      <c r="B160" s="1">
        <v>884</v>
      </c>
      <c r="E160" s="2" t="s">
        <v>183</v>
      </c>
      <c r="H160" s="77">
        <v>551015627.51999998</v>
      </c>
      <c r="I160" s="78">
        <f t="shared" ref="I160:K169" si="6">+ROUND(H160/H$170,4)</f>
        <v>8.1699999999999995E-2</v>
      </c>
      <c r="J160" s="79">
        <v>2112</v>
      </c>
      <c r="K160" s="78">
        <f t="shared" si="6"/>
        <v>6.3899999999999998E-2</v>
      </c>
    </row>
    <row r="161" spans="1:11" x14ac:dyDescent="0.25">
      <c r="B161" s="1">
        <v>887</v>
      </c>
      <c r="E161" s="2" t="s">
        <v>184</v>
      </c>
      <c r="H161" s="77">
        <v>470191672.55000001</v>
      </c>
      <c r="I161" s="78">
        <f t="shared" si="6"/>
        <v>6.9699999999999998E-2</v>
      </c>
      <c r="J161" s="79">
        <v>1633</v>
      </c>
      <c r="K161" s="78">
        <f t="shared" si="6"/>
        <v>4.9399999999999999E-2</v>
      </c>
    </row>
    <row r="162" spans="1:11" x14ac:dyDescent="0.25">
      <c r="B162" s="1">
        <v>890</v>
      </c>
      <c r="E162" s="2" t="s">
        <v>185</v>
      </c>
      <c r="H162" s="77">
        <v>460766536.24000001</v>
      </c>
      <c r="I162" s="78">
        <f t="shared" si="6"/>
        <v>6.83E-2</v>
      </c>
      <c r="J162" s="79">
        <v>1443</v>
      </c>
      <c r="K162" s="78">
        <f t="shared" si="6"/>
        <v>4.36E-2</v>
      </c>
    </row>
    <row r="163" spans="1:11" x14ac:dyDescent="0.25">
      <c r="B163" s="1">
        <v>893</v>
      </c>
      <c r="E163" s="2" t="s">
        <v>186</v>
      </c>
      <c r="H163" s="77">
        <v>494999405.11000001</v>
      </c>
      <c r="I163" s="78">
        <f t="shared" si="6"/>
        <v>7.3400000000000007E-2</v>
      </c>
      <c r="J163" s="79">
        <v>1446</v>
      </c>
      <c r="K163" s="78">
        <f t="shared" si="6"/>
        <v>4.3700000000000003E-2</v>
      </c>
    </row>
    <row r="164" spans="1:11" x14ac:dyDescent="0.25">
      <c r="B164" s="1">
        <v>896</v>
      </c>
      <c r="E164" s="2" t="s">
        <v>187</v>
      </c>
      <c r="H164" s="77">
        <v>707500302.51999998</v>
      </c>
      <c r="I164" s="78">
        <f t="shared" si="6"/>
        <v>0.10489999999999999</v>
      </c>
      <c r="J164" s="79">
        <v>1653</v>
      </c>
      <c r="K164" s="78">
        <f t="shared" si="6"/>
        <v>0.05</v>
      </c>
    </row>
    <row r="165" spans="1:11" x14ac:dyDescent="0.25">
      <c r="B165" s="1">
        <v>899</v>
      </c>
      <c r="E165" s="2" t="s">
        <v>188</v>
      </c>
      <c r="H165" s="77">
        <v>194306486.16999999</v>
      </c>
      <c r="I165" s="78">
        <f t="shared" si="6"/>
        <v>2.8799999999999999E-2</v>
      </c>
      <c r="J165" s="79">
        <v>435</v>
      </c>
      <c r="K165" s="78">
        <f t="shared" si="6"/>
        <v>1.32E-2</v>
      </c>
    </row>
    <row r="166" spans="1:11" x14ac:dyDescent="0.25">
      <c r="B166" s="1">
        <v>902</v>
      </c>
      <c r="E166" s="2" t="s">
        <v>189</v>
      </c>
      <c r="H166" s="77">
        <v>134724358.05000001</v>
      </c>
      <c r="I166" s="78">
        <f t="shared" si="6"/>
        <v>0.02</v>
      </c>
      <c r="J166" s="79">
        <v>274</v>
      </c>
      <c r="K166" s="78">
        <f t="shared" si="6"/>
        <v>8.3000000000000001E-3</v>
      </c>
    </row>
    <row r="167" spans="1:11" x14ac:dyDescent="0.25">
      <c r="B167" s="1">
        <v>905</v>
      </c>
      <c r="E167" s="2" t="s">
        <v>190</v>
      </c>
      <c r="H167" s="77">
        <v>2553827.31</v>
      </c>
      <c r="I167" s="78">
        <f t="shared" si="6"/>
        <v>4.0000000000000002E-4</v>
      </c>
      <c r="J167" s="79">
        <v>6</v>
      </c>
      <c r="K167" s="78">
        <f t="shared" si="6"/>
        <v>2.0000000000000001E-4</v>
      </c>
    </row>
    <row r="168" spans="1:11" x14ac:dyDescent="0.25">
      <c r="B168" s="1">
        <v>908</v>
      </c>
      <c r="E168" s="2" t="s">
        <v>191</v>
      </c>
      <c r="H168" s="77">
        <v>462103.58</v>
      </c>
      <c r="I168" s="78">
        <f t="shared" si="6"/>
        <v>1E-4</v>
      </c>
      <c r="J168" s="79">
        <v>1</v>
      </c>
      <c r="K168" s="78">
        <f t="shared" si="6"/>
        <v>0</v>
      </c>
    </row>
    <row r="169" spans="1:11" x14ac:dyDescent="0.25">
      <c r="B169" s="1">
        <v>911</v>
      </c>
      <c r="E169" s="2" t="s">
        <v>192</v>
      </c>
      <c r="H169" s="77">
        <v>0</v>
      </c>
      <c r="I169" s="78">
        <f t="shared" si="6"/>
        <v>0</v>
      </c>
      <c r="J169" s="79">
        <v>0</v>
      </c>
      <c r="K169" s="78">
        <f t="shared" si="6"/>
        <v>0</v>
      </c>
    </row>
    <row r="170" spans="1:11" x14ac:dyDescent="0.25">
      <c r="E170" s="81" t="s">
        <v>143</v>
      </c>
      <c r="F170" s="81"/>
      <c r="G170" s="81"/>
      <c r="H170" s="87">
        <f>SUM(H158:H169)</f>
        <v>6744785201.9799995</v>
      </c>
      <c r="I170" s="88">
        <f>SUM(I158:I169)</f>
        <v>1</v>
      </c>
      <c r="J170" s="89">
        <f>SUM(J158:J169)</f>
        <v>33062</v>
      </c>
      <c r="K170" s="88">
        <f>SUM(K158:K169)</f>
        <v>0.99999999999999989</v>
      </c>
    </row>
    <row r="171" spans="1:11" x14ac:dyDescent="0.25">
      <c r="H171" s="90"/>
      <c r="I171" s="91"/>
      <c r="J171" s="92"/>
      <c r="K171" s="91"/>
    </row>
    <row r="172" spans="1:11" ht="15" x14ac:dyDescent="0.3">
      <c r="D172" s="29" t="s">
        <v>193</v>
      </c>
      <c r="H172" s="45"/>
      <c r="I172" s="86"/>
      <c r="J172" s="75"/>
      <c r="K172" s="75"/>
    </row>
    <row r="173" spans="1:11" ht="13" hidden="1" x14ac:dyDescent="0.3">
      <c r="A173" s="1">
        <v>31</v>
      </c>
      <c r="B173" s="1">
        <v>1010</v>
      </c>
      <c r="D173" s="29"/>
      <c r="E173" s="2" t="s">
        <v>171</v>
      </c>
      <c r="H173" s="75">
        <v>70206176.930000007</v>
      </c>
      <c r="I173" s="78"/>
      <c r="J173" s="93">
        <v>2517</v>
      </c>
      <c r="K173" s="75"/>
    </row>
    <row r="174" spans="1:11" ht="13" hidden="1" x14ac:dyDescent="0.3">
      <c r="A174" s="1">
        <v>31</v>
      </c>
      <c r="B174" s="1">
        <v>1020</v>
      </c>
      <c r="D174" s="29"/>
      <c r="E174" s="2" t="s">
        <v>172</v>
      </c>
      <c r="H174" s="75">
        <v>212403627.78</v>
      </c>
      <c r="I174" s="78"/>
      <c r="J174" s="93">
        <v>2936</v>
      </c>
      <c r="K174" s="75"/>
    </row>
    <row r="175" spans="1:11" ht="13" hidden="1" x14ac:dyDescent="0.3">
      <c r="A175" s="1">
        <v>31</v>
      </c>
      <c r="B175" s="1">
        <v>1030</v>
      </c>
      <c r="D175" s="29"/>
      <c r="E175" s="2" t="s">
        <v>173</v>
      </c>
      <c r="H175" s="75">
        <v>373696625.5</v>
      </c>
      <c r="I175" s="78"/>
      <c r="J175" s="93">
        <v>3422</v>
      </c>
      <c r="K175" s="75"/>
    </row>
    <row r="176" spans="1:11" ht="13" hidden="1" x14ac:dyDescent="0.3">
      <c r="A176" s="1">
        <v>31</v>
      </c>
      <c r="B176" s="1">
        <v>1040</v>
      </c>
      <c r="D176" s="29"/>
      <c r="E176" s="2" t="s">
        <v>174</v>
      </c>
      <c r="H176" s="75">
        <v>482577203.02999997</v>
      </c>
      <c r="I176" s="78"/>
      <c r="J176" s="93">
        <v>3600</v>
      </c>
      <c r="K176" s="75"/>
    </row>
    <row r="177" spans="1:11" ht="13" hidden="1" x14ac:dyDescent="0.3">
      <c r="A177" s="1">
        <v>31</v>
      </c>
      <c r="B177" s="1">
        <v>1050</v>
      </c>
      <c r="D177" s="29"/>
      <c r="E177" s="2" t="s">
        <v>175</v>
      </c>
      <c r="H177" s="75">
        <v>547739984.20000005</v>
      </c>
      <c r="I177" s="78"/>
      <c r="J177" s="93">
        <v>3562</v>
      </c>
      <c r="K177" s="75"/>
    </row>
    <row r="178" spans="1:11" ht="13" hidden="1" x14ac:dyDescent="0.3">
      <c r="A178" s="1">
        <v>31</v>
      </c>
      <c r="B178" s="1">
        <v>1060</v>
      </c>
      <c r="D178" s="29"/>
      <c r="E178" s="2" t="s">
        <v>176</v>
      </c>
      <c r="H178" s="75">
        <v>557092657.72000003</v>
      </c>
      <c r="I178" s="78"/>
      <c r="J178" s="93">
        <v>3241</v>
      </c>
      <c r="K178" s="75"/>
    </row>
    <row r="179" spans="1:11" ht="13" hidden="1" x14ac:dyDescent="0.3">
      <c r="A179" s="1">
        <v>31</v>
      </c>
      <c r="B179" s="1">
        <v>1070</v>
      </c>
      <c r="D179" s="29"/>
      <c r="E179" s="2" t="s">
        <v>177</v>
      </c>
      <c r="H179" s="75">
        <v>520644368.27999997</v>
      </c>
      <c r="I179" s="78"/>
      <c r="J179" s="93">
        <v>2707</v>
      </c>
      <c r="K179" s="75"/>
    </row>
    <row r="180" spans="1:11" ht="13" hidden="1" x14ac:dyDescent="0.3">
      <c r="A180" s="1">
        <v>31</v>
      </c>
      <c r="B180" s="1">
        <v>1080</v>
      </c>
      <c r="D180" s="29"/>
      <c r="E180" s="2" t="s">
        <v>178</v>
      </c>
      <c r="H180" s="75">
        <v>512198365.42000002</v>
      </c>
      <c r="I180" s="78"/>
      <c r="J180" s="93">
        <v>2446</v>
      </c>
      <c r="K180" s="75"/>
    </row>
    <row r="181" spans="1:11" ht="13" hidden="1" x14ac:dyDescent="0.3">
      <c r="A181" s="1">
        <v>31</v>
      </c>
      <c r="B181" s="1">
        <v>1090</v>
      </c>
      <c r="D181" s="29"/>
      <c r="E181" s="2" t="s">
        <v>179</v>
      </c>
      <c r="H181" s="75">
        <v>443891144.80000001</v>
      </c>
      <c r="I181" s="78"/>
      <c r="J181" s="93">
        <v>1860</v>
      </c>
      <c r="K181" s="75"/>
    </row>
    <row r="182" spans="1:11" ht="13" hidden="1" x14ac:dyDescent="0.3">
      <c r="A182" s="1">
        <v>31</v>
      </c>
      <c r="B182" s="1">
        <v>1100</v>
      </c>
      <c r="D182" s="29"/>
      <c r="E182" s="2" t="s">
        <v>180</v>
      </c>
      <c r="H182" s="75">
        <v>380033307.23000002</v>
      </c>
      <c r="I182" s="78"/>
      <c r="J182" s="93">
        <v>1433</v>
      </c>
      <c r="K182" s="75"/>
    </row>
    <row r="183" spans="1:11" x14ac:dyDescent="0.25">
      <c r="B183" s="1" t="s">
        <v>50</v>
      </c>
      <c r="E183" s="2" t="s">
        <v>194</v>
      </c>
      <c r="H183" s="77">
        <v>3673773869.8200002</v>
      </c>
      <c r="I183" s="78">
        <f>1-SUM(I184:I193)-I197</f>
        <v>0.54469999999999996</v>
      </c>
      <c r="J183" s="79">
        <v>24270</v>
      </c>
      <c r="K183" s="78">
        <f>1-SUM(K184:K193)-K197</f>
        <v>0.73419999999999996</v>
      </c>
    </row>
    <row r="184" spans="1:11" x14ac:dyDescent="0.25">
      <c r="A184" s="1">
        <v>31</v>
      </c>
      <c r="B184" s="1">
        <v>1110</v>
      </c>
      <c r="E184" s="2" t="s">
        <v>182</v>
      </c>
      <c r="H184" s="77">
        <v>514673463.77999997</v>
      </c>
      <c r="I184" s="78">
        <f>+ROUND(H184/H$198,4)</f>
        <v>7.6300000000000007E-2</v>
      </c>
      <c r="J184" s="79">
        <v>1864</v>
      </c>
      <c r="K184" s="78">
        <f t="shared" ref="K184:K197" si="7">+ROUND(J184/J$198,4)</f>
        <v>5.6399999999999999E-2</v>
      </c>
    </row>
    <row r="185" spans="1:11" x14ac:dyDescent="0.25">
      <c r="A185" s="1">
        <v>31</v>
      </c>
      <c r="B185" s="1">
        <v>1120</v>
      </c>
      <c r="E185" s="2" t="s">
        <v>183</v>
      </c>
      <c r="H185" s="77">
        <v>438396234.05000001</v>
      </c>
      <c r="I185" s="78">
        <f t="shared" ref="I185:I197" si="8">+ROUND(H185/H$198,4)</f>
        <v>6.5000000000000002E-2</v>
      </c>
      <c r="J185" s="79">
        <v>1480</v>
      </c>
      <c r="K185" s="78">
        <f t="shared" si="7"/>
        <v>4.48E-2</v>
      </c>
    </row>
    <row r="186" spans="1:11" x14ac:dyDescent="0.25">
      <c r="A186" s="1">
        <v>31</v>
      </c>
      <c r="B186" s="1">
        <v>1130</v>
      </c>
      <c r="E186" s="2" t="s">
        <v>184</v>
      </c>
      <c r="H186" s="77">
        <v>342984027.37</v>
      </c>
      <c r="I186" s="78">
        <f t="shared" si="8"/>
        <v>5.0900000000000001E-2</v>
      </c>
      <c r="J186" s="79">
        <v>1096</v>
      </c>
      <c r="K186" s="78">
        <f t="shared" si="7"/>
        <v>3.3099999999999997E-2</v>
      </c>
    </row>
    <row r="187" spans="1:11" x14ac:dyDescent="0.25">
      <c r="A187" s="1">
        <v>31</v>
      </c>
      <c r="B187" s="1">
        <v>1140</v>
      </c>
      <c r="E187" s="2" t="s">
        <v>185</v>
      </c>
      <c r="H187" s="77">
        <v>299605372.86000001</v>
      </c>
      <c r="I187" s="78">
        <f t="shared" si="8"/>
        <v>4.4400000000000002E-2</v>
      </c>
      <c r="J187" s="79">
        <v>888</v>
      </c>
      <c r="K187" s="78">
        <f t="shared" si="7"/>
        <v>2.69E-2</v>
      </c>
    </row>
    <row r="188" spans="1:11" x14ac:dyDescent="0.25">
      <c r="A188" s="1">
        <v>31</v>
      </c>
      <c r="B188" s="1">
        <v>1150</v>
      </c>
      <c r="E188" s="2" t="s">
        <v>186</v>
      </c>
      <c r="H188" s="77">
        <v>378589293.82999998</v>
      </c>
      <c r="I188" s="78">
        <f t="shared" si="8"/>
        <v>5.6099999999999997E-2</v>
      </c>
      <c r="J188" s="79">
        <v>1023</v>
      </c>
      <c r="K188" s="78">
        <f t="shared" si="7"/>
        <v>3.09E-2</v>
      </c>
    </row>
    <row r="189" spans="1:11" x14ac:dyDescent="0.25">
      <c r="A189" s="1">
        <v>31</v>
      </c>
      <c r="B189" s="1">
        <v>1160</v>
      </c>
      <c r="E189" s="2" t="s">
        <v>187</v>
      </c>
      <c r="H189" s="77">
        <v>494701897.62</v>
      </c>
      <c r="I189" s="78">
        <f t="shared" si="8"/>
        <v>7.3300000000000004E-2</v>
      </c>
      <c r="J189" s="79">
        <v>1203</v>
      </c>
      <c r="K189" s="78">
        <f t="shared" si="7"/>
        <v>3.6400000000000002E-2</v>
      </c>
    </row>
    <row r="190" spans="1:11" x14ac:dyDescent="0.25">
      <c r="A190" s="1">
        <v>31</v>
      </c>
      <c r="B190" s="1">
        <v>1170</v>
      </c>
      <c r="E190" s="2" t="s">
        <v>188</v>
      </c>
      <c r="H190" s="77">
        <v>385398069.06</v>
      </c>
      <c r="I190" s="78">
        <f t="shared" si="8"/>
        <v>5.7099999999999998E-2</v>
      </c>
      <c r="J190" s="79">
        <v>805</v>
      </c>
      <c r="K190" s="78">
        <f t="shared" si="7"/>
        <v>2.4299999999999999E-2</v>
      </c>
    </row>
    <row r="191" spans="1:11" x14ac:dyDescent="0.25">
      <c r="A191" s="1">
        <v>31</v>
      </c>
      <c r="B191" s="1">
        <v>1180</v>
      </c>
      <c r="E191" s="2" t="s">
        <v>189</v>
      </c>
      <c r="H191" s="77">
        <v>171896803.72999999</v>
      </c>
      <c r="I191" s="78">
        <f t="shared" si="8"/>
        <v>2.5499999999999998E-2</v>
      </c>
      <c r="J191" s="79">
        <v>345</v>
      </c>
      <c r="K191" s="78">
        <f t="shared" si="7"/>
        <v>1.04E-2</v>
      </c>
    </row>
    <row r="192" spans="1:11" x14ac:dyDescent="0.25">
      <c r="A192" s="1">
        <v>31</v>
      </c>
      <c r="B192" s="1">
        <v>1190</v>
      </c>
      <c r="E192" s="2" t="s">
        <v>190</v>
      </c>
      <c r="H192" s="77">
        <v>44304066.280000001</v>
      </c>
      <c r="I192" s="78">
        <f t="shared" si="8"/>
        <v>6.6E-3</v>
      </c>
      <c r="J192" s="79">
        <v>87</v>
      </c>
      <c r="K192" s="78">
        <f t="shared" si="7"/>
        <v>2.5999999999999999E-3</v>
      </c>
    </row>
    <row r="193" spans="1:11" x14ac:dyDescent="0.25">
      <c r="A193" s="1">
        <v>31</v>
      </c>
      <c r="B193" s="1">
        <v>1200</v>
      </c>
      <c r="E193" s="2" t="s">
        <v>191</v>
      </c>
      <c r="H193" s="77">
        <v>462103.58</v>
      </c>
      <c r="I193" s="78">
        <f t="shared" si="8"/>
        <v>1E-4</v>
      </c>
      <c r="J193" s="79">
        <v>1</v>
      </c>
      <c r="K193" s="78">
        <f t="shared" si="7"/>
        <v>0</v>
      </c>
    </row>
    <row r="194" spans="1:11" ht="15" hidden="1" customHeight="1" x14ac:dyDescent="0.25">
      <c r="B194" s="94">
        <v>1210</v>
      </c>
      <c r="E194" s="95" t="s">
        <v>195</v>
      </c>
      <c r="H194" s="77">
        <v>0</v>
      </c>
      <c r="I194" s="78">
        <f t="shared" si="8"/>
        <v>0</v>
      </c>
      <c r="J194" s="79">
        <v>0</v>
      </c>
      <c r="K194" s="78">
        <f t="shared" si="7"/>
        <v>0</v>
      </c>
    </row>
    <row r="195" spans="1:11" ht="15" hidden="1" customHeight="1" x14ac:dyDescent="0.25">
      <c r="B195" s="94">
        <v>1220</v>
      </c>
      <c r="E195" s="95" t="s">
        <v>196</v>
      </c>
      <c r="H195" s="75">
        <v>0</v>
      </c>
      <c r="I195" s="78">
        <f t="shared" si="8"/>
        <v>0</v>
      </c>
      <c r="J195" s="93">
        <v>0</v>
      </c>
      <c r="K195" s="78">
        <f t="shared" si="7"/>
        <v>0</v>
      </c>
    </row>
    <row r="196" spans="1:11" ht="15" hidden="1" customHeight="1" x14ac:dyDescent="0.25">
      <c r="B196" s="94">
        <v>1230</v>
      </c>
      <c r="E196" s="95" t="s">
        <v>197</v>
      </c>
      <c r="H196" s="75">
        <v>0</v>
      </c>
      <c r="I196" s="78">
        <f t="shared" si="8"/>
        <v>0</v>
      </c>
      <c r="J196" s="93">
        <v>0</v>
      </c>
      <c r="K196" s="78">
        <f t="shared" si="7"/>
        <v>0</v>
      </c>
    </row>
    <row r="197" spans="1:11" x14ac:dyDescent="0.25">
      <c r="A197" s="1">
        <v>31</v>
      </c>
      <c r="B197" s="1">
        <v>194</v>
      </c>
      <c r="E197" s="2" t="s">
        <v>192</v>
      </c>
      <c r="H197" s="75">
        <f>SUM(H194:H196)</f>
        <v>0</v>
      </c>
      <c r="I197" s="78">
        <f t="shared" si="8"/>
        <v>0</v>
      </c>
      <c r="J197" s="93">
        <f>SUM(J194:J196)</f>
        <v>0</v>
      </c>
      <c r="K197" s="78">
        <f t="shared" si="7"/>
        <v>0</v>
      </c>
    </row>
    <row r="198" spans="1:11" x14ac:dyDescent="0.25">
      <c r="E198" s="81" t="s">
        <v>138</v>
      </c>
      <c r="F198" s="81"/>
      <c r="G198" s="81"/>
      <c r="H198" s="87">
        <f>SUM(H183:H193)+H197</f>
        <v>6744785201.9799995</v>
      </c>
      <c r="I198" s="88">
        <f>SUM(I183:I193)+I197</f>
        <v>1</v>
      </c>
      <c r="J198" s="89">
        <f>SUM(J183:J193)+J197</f>
        <v>33062</v>
      </c>
      <c r="K198" s="88">
        <f>SUM(K183:K193)+K197</f>
        <v>1</v>
      </c>
    </row>
    <row r="199" spans="1:11" ht="14" x14ac:dyDescent="0.3">
      <c r="E199" s="66" t="s">
        <v>198</v>
      </c>
      <c r="H199" s="163"/>
      <c r="I199" s="163"/>
      <c r="J199" s="96"/>
      <c r="K199" s="96"/>
    </row>
    <row r="200" spans="1:11" x14ac:dyDescent="0.25">
      <c r="H200" s="72"/>
      <c r="I200" s="72"/>
      <c r="J200" s="73"/>
      <c r="K200" s="74"/>
    </row>
    <row r="201" spans="1:11" ht="13" x14ac:dyDescent="0.3">
      <c r="D201" s="29" t="s">
        <v>199</v>
      </c>
      <c r="H201" s="75"/>
      <c r="I201" s="78"/>
      <c r="J201" s="78"/>
      <c r="K201" s="78"/>
    </row>
    <row r="202" spans="1:11" ht="12.75" hidden="1" customHeight="1" x14ac:dyDescent="0.3">
      <c r="B202" s="97">
        <v>931</v>
      </c>
      <c r="D202" s="29"/>
      <c r="E202" s="2" t="s">
        <v>171</v>
      </c>
      <c r="H202" s="75">
        <v>0</v>
      </c>
      <c r="I202" s="78"/>
      <c r="J202" s="75">
        <v>0</v>
      </c>
      <c r="K202" s="78"/>
    </row>
    <row r="203" spans="1:11" ht="12.75" hidden="1" customHeight="1" x14ac:dyDescent="0.3">
      <c r="B203" s="97">
        <v>934</v>
      </c>
      <c r="D203" s="29"/>
      <c r="E203" s="2" t="s">
        <v>172</v>
      </c>
      <c r="H203" s="75">
        <v>0</v>
      </c>
      <c r="I203" s="78"/>
      <c r="J203" s="75">
        <v>0</v>
      </c>
      <c r="K203" s="78"/>
    </row>
    <row r="204" spans="1:11" ht="12.75" hidden="1" customHeight="1" x14ac:dyDescent="0.3">
      <c r="B204" s="97">
        <v>937</v>
      </c>
      <c r="D204" s="29"/>
      <c r="E204" s="2" t="s">
        <v>173</v>
      </c>
      <c r="H204" s="75">
        <v>0</v>
      </c>
      <c r="I204" s="78"/>
      <c r="J204" s="75">
        <v>0</v>
      </c>
      <c r="K204" s="78"/>
    </row>
    <row r="205" spans="1:11" ht="12.75" hidden="1" customHeight="1" x14ac:dyDescent="0.3">
      <c r="B205" s="97">
        <v>940</v>
      </c>
      <c r="D205" s="29"/>
      <c r="E205" s="2" t="s">
        <v>174</v>
      </c>
      <c r="H205" s="75">
        <v>0</v>
      </c>
      <c r="I205" s="78"/>
      <c r="J205" s="75">
        <v>0</v>
      </c>
      <c r="K205" s="78"/>
    </row>
    <row r="206" spans="1:11" ht="12.75" hidden="1" customHeight="1" x14ac:dyDescent="0.3">
      <c r="B206" s="97">
        <v>943</v>
      </c>
      <c r="D206" s="29"/>
      <c r="E206" s="2" t="s">
        <v>175</v>
      </c>
      <c r="H206" s="75">
        <v>0</v>
      </c>
      <c r="I206" s="78"/>
      <c r="J206" s="75">
        <v>0</v>
      </c>
      <c r="K206" s="78"/>
    </row>
    <row r="207" spans="1:11" ht="12.75" hidden="1" customHeight="1" x14ac:dyDescent="0.3">
      <c r="B207" s="97">
        <v>946</v>
      </c>
      <c r="D207" s="29"/>
      <c r="E207" s="2" t="s">
        <v>176</v>
      </c>
      <c r="H207" s="75">
        <v>0</v>
      </c>
      <c r="I207" s="78"/>
      <c r="J207" s="75">
        <v>0</v>
      </c>
      <c r="K207" s="78"/>
    </row>
    <row r="208" spans="1:11" ht="13" hidden="1" x14ac:dyDescent="0.3">
      <c r="B208" s="97">
        <v>949</v>
      </c>
      <c r="D208" s="29"/>
      <c r="E208" s="2" t="s">
        <v>177</v>
      </c>
      <c r="H208" s="75">
        <v>0</v>
      </c>
      <c r="I208" s="78"/>
      <c r="J208" s="75">
        <v>0</v>
      </c>
      <c r="K208" s="78"/>
    </row>
    <row r="209" spans="2:11" ht="13" hidden="1" x14ac:dyDescent="0.3">
      <c r="B209" s="97">
        <v>952</v>
      </c>
      <c r="D209" s="29"/>
      <c r="E209" s="2" t="s">
        <v>178</v>
      </c>
      <c r="H209" s="75">
        <v>0</v>
      </c>
      <c r="I209" s="78"/>
      <c r="J209" s="75">
        <v>0</v>
      </c>
      <c r="K209" s="78"/>
    </row>
    <row r="210" spans="2:11" ht="13" hidden="1" x14ac:dyDescent="0.3">
      <c r="B210" s="97">
        <v>955</v>
      </c>
      <c r="D210" s="29"/>
      <c r="E210" s="2" t="s">
        <v>179</v>
      </c>
      <c r="H210" s="75">
        <v>0</v>
      </c>
      <c r="I210" s="78"/>
      <c r="J210" s="75">
        <v>0</v>
      </c>
      <c r="K210" s="78"/>
    </row>
    <row r="211" spans="2:11" ht="13" hidden="1" x14ac:dyDescent="0.3">
      <c r="B211" s="97">
        <v>958</v>
      </c>
      <c r="D211" s="29"/>
      <c r="E211" s="2" t="s">
        <v>180</v>
      </c>
      <c r="H211" s="75">
        <v>0</v>
      </c>
      <c r="I211" s="78"/>
      <c r="J211" s="75">
        <v>0</v>
      </c>
      <c r="K211" s="78"/>
    </row>
    <row r="212" spans="2:11" x14ac:dyDescent="0.25">
      <c r="B212" s="1">
        <v>960</v>
      </c>
      <c r="E212" s="2" t="s">
        <v>194</v>
      </c>
      <c r="H212" s="77">
        <v>2979804264.5100002</v>
      </c>
      <c r="I212" s="78">
        <f>1-SUM(I213:I223)</f>
        <v>0.44169999999999998</v>
      </c>
      <c r="J212" s="79">
        <v>20421</v>
      </c>
      <c r="K212" s="78">
        <f>1-SUM(K213:K223)</f>
        <v>0.61759999999999993</v>
      </c>
    </row>
    <row r="213" spans="2:11" x14ac:dyDescent="0.25">
      <c r="B213" s="97">
        <v>961</v>
      </c>
      <c r="E213" s="2" t="s">
        <v>182</v>
      </c>
      <c r="H213" s="77">
        <v>550197125.34000003</v>
      </c>
      <c r="I213" s="78">
        <f>+ROUND(H213/H$224,4)</f>
        <v>8.1600000000000006E-2</v>
      </c>
      <c r="J213" s="79">
        <v>2495</v>
      </c>
      <c r="K213" s="78">
        <f>+ROUND(J213/J$224,4)</f>
        <v>7.5499999999999998E-2</v>
      </c>
    </row>
    <row r="214" spans="2:11" x14ac:dyDescent="0.25">
      <c r="B214" s="97">
        <v>964</v>
      </c>
      <c r="E214" s="2" t="s">
        <v>183</v>
      </c>
      <c r="H214" s="77">
        <v>561499983.37</v>
      </c>
      <c r="I214" s="78">
        <f t="shared" ref="I214:K223" si="9">+ROUND(H214/H$224,4)</f>
        <v>8.3199999999999996E-2</v>
      </c>
      <c r="J214" s="79">
        <v>2283</v>
      </c>
      <c r="K214" s="78">
        <f t="shared" si="9"/>
        <v>6.9099999999999995E-2</v>
      </c>
    </row>
    <row r="215" spans="2:11" x14ac:dyDescent="0.25">
      <c r="B215" s="97">
        <v>967</v>
      </c>
      <c r="E215" s="2" t="s">
        <v>184</v>
      </c>
      <c r="H215" s="77">
        <v>517966950.04000002</v>
      </c>
      <c r="I215" s="78">
        <f t="shared" si="9"/>
        <v>7.6799999999999993E-2</v>
      </c>
      <c r="J215" s="79">
        <v>1958</v>
      </c>
      <c r="K215" s="78">
        <f t="shared" si="9"/>
        <v>5.9200000000000003E-2</v>
      </c>
    </row>
    <row r="216" spans="2:11" x14ac:dyDescent="0.25">
      <c r="B216" s="97">
        <v>970</v>
      </c>
      <c r="E216" s="2" t="s">
        <v>185</v>
      </c>
      <c r="H216" s="77">
        <v>492764642.95999998</v>
      </c>
      <c r="I216" s="78">
        <f t="shared" si="9"/>
        <v>7.3099999999999998E-2</v>
      </c>
      <c r="J216" s="79">
        <v>1639</v>
      </c>
      <c r="K216" s="78">
        <f t="shared" si="9"/>
        <v>4.9599999999999998E-2</v>
      </c>
    </row>
    <row r="217" spans="2:11" x14ac:dyDescent="0.25">
      <c r="B217" s="97">
        <v>973</v>
      </c>
      <c r="E217" s="2" t="s">
        <v>186</v>
      </c>
      <c r="H217" s="77">
        <v>533833579.63999999</v>
      </c>
      <c r="I217" s="78">
        <f t="shared" si="9"/>
        <v>7.9100000000000004E-2</v>
      </c>
      <c r="J217" s="79">
        <v>1680</v>
      </c>
      <c r="K217" s="78">
        <f t="shared" si="9"/>
        <v>5.0799999999999998E-2</v>
      </c>
    </row>
    <row r="218" spans="2:11" x14ac:dyDescent="0.25">
      <c r="B218" s="97">
        <v>976</v>
      </c>
      <c r="E218" s="2" t="s">
        <v>187</v>
      </c>
      <c r="H218" s="77">
        <v>769008100.59000003</v>
      </c>
      <c r="I218" s="78">
        <f t="shared" si="9"/>
        <v>0.114</v>
      </c>
      <c r="J218" s="79">
        <v>1846</v>
      </c>
      <c r="K218" s="78">
        <f t="shared" si="9"/>
        <v>5.5800000000000002E-2</v>
      </c>
    </row>
    <row r="219" spans="2:11" x14ac:dyDescent="0.25">
      <c r="B219" s="97">
        <v>979</v>
      </c>
      <c r="E219" s="2" t="s">
        <v>188</v>
      </c>
      <c r="H219" s="77">
        <v>196012886.38999999</v>
      </c>
      <c r="I219" s="78">
        <f t="shared" si="9"/>
        <v>2.9100000000000001E-2</v>
      </c>
      <c r="J219" s="79">
        <v>446</v>
      </c>
      <c r="K219" s="78">
        <f t="shared" si="9"/>
        <v>1.35E-2</v>
      </c>
    </row>
    <row r="220" spans="2:11" x14ac:dyDescent="0.25">
      <c r="B220" s="97">
        <v>982</v>
      </c>
      <c r="E220" s="2" t="s">
        <v>189</v>
      </c>
      <c r="H220" s="77">
        <v>140681738.25</v>
      </c>
      <c r="I220" s="78">
        <f t="shared" si="9"/>
        <v>2.0899999999999998E-2</v>
      </c>
      <c r="J220" s="79">
        <v>287</v>
      </c>
      <c r="K220" s="78">
        <f t="shared" si="9"/>
        <v>8.6999999999999994E-3</v>
      </c>
    </row>
    <row r="221" spans="2:11" x14ac:dyDescent="0.25">
      <c r="B221" s="97">
        <v>985</v>
      </c>
      <c r="E221" s="2" t="s">
        <v>190</v>
      </c>
      <c r="H221" s="77">
        <v>2553827.31</v>
      </c>
      <c r="I221" s="78">
        <f t="shared" si="9"/>
        <v>4.0000000000000002E-4</v>
      </c>
      <c r="J221" s="79">
        <v>6</v>
      </c>
      <c r="K221" s="78">
        <f t="shared" si="9"/>
        <v>2.0000000000000001E-4</v>
      </c>
    </row>
    <row r="222" spans="2:11" x14ac:dyDescent="0.25">
      <c r="B222" s="97">
        <v>988</v>
      </c>
      <c r="E222" s="2" t="s">
        <v>191</v>
      </c>
      <c r="H222" s="77">
        <v>462103.58</v>
      </c>
      <c r="I222" s="78">
        <f t="shared" si="9"/>
        <v>1E-4</v>
      </c>
      <c r="J222" s="79">
        <v>1</v>
      </c>
      <c r="K222" s="78">
        <f t="shared" si="9"/>
        <v>0</v>
      </c>
    </row>
    <row r="223" spans="2:11" x14ac:dyDescent="0.25">
      <c r="B223" s="97">
        <v>991</v>
      </c>
      <c r="E223" s="2" t="s">
        <v>192</v>
      </c>
      <c r="H223" s="77">
        <v>0</v>
      </c>
      <c r="I223" s="78">
        <f t="shared" si="9"/>
        <v>0</v>
      </c>
      <c r="J223" s="79">
        <v>0</v>
      </c>
      <c r="K223" s="78">
        <f t="shared" si="9"/>
        <v>0</v>
      </c>
    </row>
    <row r="224" spans="2:11" x14ac:dyDescent="0.25">
      <c r="E224" s="81" t="s">
        <v>143</v>
      </c>
      <c r="F224" s="81"/>
      <c r="G224" s="81"/>
      <c r="H224" s="87">
        <f>SUM(H212:H223)</f>
        <v>6744785201.9800014</v>
      </c>
      <c r="I224" s="88">
        <f>SUM(I212:I223)</f>
        <v>0.99999999999999989</v>
      </c>
      <c r="J224" s="89">
        <f>SUM(J212:J223)</f>
        <v>33062</v>
      </c>
      <c r="K224" s="88">
        <f>SUM(K212:K223)</f>
        <v>0.99999999999999989</v>
      </c>
    </row>
    <row r="225" spans="2:11" x14ac:dyDescent="0.25">
      <c r="H225" s="75"/>
      <c r="I225" s="78"/>
      <c r="J225" s="78"/>
      <c r="K225" s="78"/>
    </row>
    <row r="226" spans="2:11" ht="13" x14ac:dyDescent="0.3">
      <c r="H226" s="163" t="s">
        <v>131</v>
      </c>
      <c r="I226" s="163"/>
      <c r="J226" s="164" t="s">
        <v>132</v>
      </c>
      <c r="K226" s="164"/>
    </row>
    <row r="227" spans="2:11" x14ac:dyDescent="0.25">
      <c r="H227" s="133" t="s">
        <v>86</v>
      </c>
      <c r="I227" s="133" t="s">
        <v>133</v>
      </c>
      <c r="J227" s="134"/>
      <c r="K227" s="135" t="s">
        <v>133</v>
      </c>
    </row>
    <row r="228" spans="2:11" ht="15" x14ac:dyDescent="0.3">
      <c r="D228" s="29" t="s">
        <v>200</v>
      </c>
      <c r="H228" s="75"/>
      <c r="I228" s="78"/>
      <c r="J228" s="78"/>
      <c r="K228" s="78"/>
    </row>
    <row r="229" spans="2:11" x14ac:dyDescent="0.25">
      <c r="B229" s="1">
        <v>244</v>
      </c>
      <c r="E229" s="98" t="s">
        <v>201</v>
      </c>
      <c r="H229" s="77">
        <v>150045677.88999999</v>
      </c>
      <c r="I229" s="78">
        <f>1-SUM(I230:I240)</f>
        <v>2.2099999999999898E-2</v>
      </c>
      <c r="J229" s="65">
        <v>641</v>
      </c>
      <c r="K229" s="78">
        <f>1-SUM(K230:K240)</f>
        <v>1.9499999999999851E-2</v>
      </c>
    </row>
    <row r="230" spans="2:11" x14ac:dyDescent="0.25">
      <c r="B230" s="1">
        <v>245</v>
      </c>
      <c r="E230" s="2" t="s">
        <v>202</v>
      </c>
      <c r="H230" s="77">
        <v>658248240.48000002</v>
      </c>
      <c r="I230" s="78">
        <f>ROUND(+H230/H$241,4)</f>
        <v>9.7600000000000006E-2</v>
      </c>
      <c r="J230" s="65">
        <v>2151</v>
      </c>
      <c r="K230" s="78">
        <f>ROUND(+J230/J$241,4)</f>
        <v>6.5100000000000005E-2</v>
      </c>
    </row>
    <row r="231" spans="2:11" x14ac:dyDescent="0.25">
      <c r="B231" s="1">
        <v>246</v>
      </c>
      <c r="E231" s="2" t="s">
        <v>203</v>
      </c>
      <c r="H231" s="77">
        <v>1258649854.9000001</v>
      </c>
      <c r="I231" s="78">
        <f t="shared" ref="I231:K240" si="10">ROUND(+H231/H$241,4)</f>
        <v>0.18659999999999999</v>
      </c>
      <c r="J231" s="65">
        <v>4130</v>
      </c>
      <c r="K231" s="78">
        <f t="shared" si="10"/>
        <v>0.1249</v>
      </c>
    </row>
    <row r="232" spans="2:11" x14ac:dyDescent="0.25">
      <c r="B232" s="1">
        <v>251</v>
      </c>
      <c r="E232" s="2" t="s">
        <v>204</v>
      </c>
      <c r="H232" s="77">
        <v>360517299.94</v>
      </c>
      <c r="I232" s="78">
        <f t="shared" si="10"/>
        <v>5.3499999999999999E-2</v>
      </c>
      <c r="J232" s="65">
        <v>1511</v>
      </c>
      <c r="K232" s="78">
        <f t="shared" si="10"/>
        <v>4.5699999999999998E-2</v>
      </c>
    </row>
    <row r="233" spans="2:11" x14ac:dyDescent="0.25">
      <c r="B233" s="1">
        <v>253</v>
      </c>
      <c r="E233" s="98" t="s">
        <v>205</v>
      </c>
      <c r="H233" s="77">
        <v>1214005711.3699999</v>
      </c>
      <c r="I233" s="78">
        <f t="shared" si="10"/>
        <v>0.18</v>
      </c>
      <c r="J233" s="65">
        <v>5017</v>
      </c>
      <c r="K233" s="78">
        <f t="shared" si="10"/>
        <v>0.1517</v>
      </c>
    </row>
    <row r="234" spans="2:11" x14ac:dyDescent="0.25">
      <c r="B234" s="1">
        <v>255</v>
      </c>
      <c r="E234" s="98" t="s">
        <v>206</v>
      </c>
      <c r="H234" s="77">
        <v>942643514.42999995</v>
      </c>
      <c r="I234" s="78">
        <f t="shared" si="10"/>
        <v>0.13980000000000001</v>
      </c>
      <c r="J234" s="65">
        <v>4267</v>
      </c>
      <c r="K234" s="78">
        <f t="shared" si="10"/>
        <v>0.12909999999999999</v>
      </c>
    </row>
    <row r="235" spans="2:11" x14ac:dyDescent="0.25">
      <c r="B235" s="1">
        <v>257</v>
      </c>
      <c r="E235" s="98" t="s">
        <v>207</v>
      </c>
      <c r="H235" s="77">
        <v>571004532.07000005</v>
      </c>
      <c r="I235" s="78">
        <f t="shared" si="10"/>
        <v>8.4699999999999998E-2</v>
      </c>
      <c r="J235" s="65">
        <v>3063</v>
      </c>
      <c r="K235" s="78">
        <f t="shared" si="10"/>
        <v>9.2600000000000002E-2</v>
      </c>
    </row>
    <row r="236" spans="2:11" x14ac:dyDescent="0.25">
      <c r="B236" s="1">
        <v>259</v>
      </c>
      <c r="E236" s="98" t="s">
        <v>208</v>
      </c>
      <c r="H236" s="77">
        <v>326582318.80000001</v>
      </c>
      <c r="I236" s="78">
        <f t="shared" si="10"/>
        <v>4.8399999999999999E-2</v>
      </c>
      <c r="J236" s="65">
        <v>2134</v>
      </c>
      <c r="K236" s="78">
        <f t="shared" si="10"/>
        <v>6.4500000000000002E-2</v>
      </c>
    </row>
    <row r="237" spans="2:11" x14ac:dyDescent="0.25">
      <c r="B237" s="1">
        <v>261</v>
      </c>
      <c r="E237" s="98" t="s">
        <v>209</v>
      </c>
      <c r="H237" s="77">
        <v>264158099.84</v>
      </c>
      <c r="I237" s="78">
        <f t="shared" si="10"/>
        <v>3.9199999999999999E-2</v>
      </c>
      <c r="J237" s="65">
        <v>1858</v>
      </c>
      <c r="K237" s="78">
        <f t="shared" si="10"/>
        <v>5.62E-2</v>
      </c>
    </row>
    <row r="238" spans="2:11" x14ac:dyDescent="0.25">
      <c r="B238" s="1">
        <v>263</v>
      </c>
      <c r="E238" s="2" t="s">
        <v>210</v>
      </c>
      <c r="H238" s="77">
        <v>257110677.12</v>
      </c>
      <c r="I238" s="78">
        <f t="shared" si="10"/>
        <v>3.8100000000000002E-2</v>
      </c>
      <c r="J238" s="65">
        <v>1723</v>
      </c>
      <c r="K238" s="78">
        <f t="shared" si="10"/>
        <v>5.21E-2</v>
      </c>
    </row>
    <row r="239" spans="2:11" x14ac:dyDescent="0.25">
      <c r="B239" s="1">
        <v>265</v>
      </c>
      <c r="E239" s="98" t="s">
        <v>211</v>
      </c>
      <c r="H239" s="77">
        <v>248148856.33000001</v>
      </c>
      <c r="I239" s="78">
        <f t="shared" si="10"/>
        <v>3.6799999999999999E-2</v>
      </c>
      <c r="J239" s="65">
        <v>1588</v>
      </c>
      <c r="K239" s="78">
        <f t="shared" si="10"/>
        <v>4.8000000000000001E-2</v>
      </c>
    </row>
    <row r="240" spans="2:11" x14ac:dyDescent="0.25">
      <c r="B240" s="1">
        <v>274</v>
      </c>
      <c r="E240" s="98" t="s">
        <v>212</v>
      </c>
      <c r="H240" s="99">
        <v>493670418.81</v>
      </c>
      <c r="I240" s="78">
        <f t="shared" si="10"/>
        <v>7.3200000000000001E-2</v>
      </c>
      <c r="J240" s="100">
        <v>4979</v>
      </c>
      <c r="K240" s="78">
        <f t="shared" si="10"/>
        <v>0.15060000000000001</v>
      </c>
    </row>
    <row r="241" spans="2:11" x14ac:dyDescent="0.25">
      <c r="E241" s="81" t="s">
        <v>138</v>
      </c>
      <c r="F241" s="81"/>
      <c r="G241" s="81"/>
      <c r="H241" s="87">
        <f>SUM(H229:H240)</f>
        <v>6744785201.9800005</v>
      </c>
      <c r="I241" s="88">
        <f>SUM(I229:I240)</f>
        <v>0.99999999999999989</v>
      </c>
      <c r="J241" s="101">
        <f>SUM(J229:J240)</f>
        <v>33062</v>
      </c>
      <c r="K241" s="88">
        <f>SUM(K229:K240)</f>
        <v>1</v>
      </c>
    </row>
    <row r="242" spans="2:11" ht="14" x14ac:dyDescent="0.3">
      <c r="E242" s="66" t="s">
        <v>213</v>
      </c>
      <c r="G242" s="1"/>
      <c r="H242" s="103"/>
      <c r="I242" s="104"/>
      <c r="J242" s="105"/>
      <c r="K242" s="104"/>
    </row>
    <row r="243" spans="2:11" ht="13" x14ac:dyDescent="0.3">
      <c r="H243" s="163"/>
      <c r="I243" s="163"/>
      <c r="J243" s="164"/>
      <c r="K243" s="164"/>
    </row>
    <row r="244" spans="2:11" ht="13" x14ac:dyDescent="0.3">
      <c r="D244" s="29" t="s">
        <v>214</v>
      </c>
      <c r="H244" s="75"/>
      <c r="I244" s="78"/>
      <c r="J244" s="102"/>
      <c r="K244" s="78"/>
    </row>
    <row r="245" spans="2:11" x14ac:dyDescent="0.25">
      <c r="B245" s="1">
        <v>1005</v>
      </c>
      <c r="E245" s="98" t="s">
        <v>201</v>
      </c>
      <c r="H245" s="77">
        <v>85300205.319999993</v>
      </c>
      <c r="I245" s="78">
        <f>1-SUM(I246:I251)</f>
        <v>0.21799999999999997</v>
      </c>
      <c r="J245" s="65">
        <v>240</v>
      </c>
      <c r="K245" s="78">
        <f>1-SUM(K246:K251)</f>
        <v>0.21579999999999999</v>
      </c>
    </row>
    <row r="246" spans="2:11" x14ac:dyDescent="0.25">
      <c r="B246" s="1">
        <v>1007</v>
      </c>
      <c r="E246" s="2" t="s">
        <v>202</v>
      </c>
      <c r="H246" s="77">
        <v>82559842.290000007</v>
      </c>
      <c r="I246" s="78">
        <f>ROUND(+H246/H$252,4)</f>
        <v>0.21099999999999999</v>
      </c>
      <c r="J246" s="65">
        <v>230</v>
      </c>
      <c r="K246" s="78">
        <f>ROUND(+J246/J$252,4)</f>
        <v>0.20680000000000001</v>
      </c>
    </row>
    <row r="247" spans="2:11" x14ac:dyDescent="0.25">
      <c r="B247" s="1">
        <v>1014</v>
      </c>
      <c r="E247" s="2" t="s">
        <v>203</v>
      </c>
      <c r="H247" s="77">
        <v>107268392.84999999</v>
      </c>
      <c r="I247" s="78">
        <f t="shared" ref="I247:K251" si="11">ROUND(+H247/H$252,4)</f>
        <v>0.27410000000000001</v>
      </c>
      <c r="J247" s="65">
        <v>290</v>
      </c>
      <c r="K247" s="78">
        <f t="shared" si="11"/>
        <v>0.26079999999999998</v>
      </c>
    </row>
    <row r="248" spans="2:11" x14ac:dyDescent="0.25">
      <c r="B248" s="1">
        <v>1016</v>
      </c>
      <c r="E248" s="2" t="s">
        <v>204</v>
      </c>
      <c r="H248" s="77">
        <v>77582632.010000005</v>
      </c>
      <c r="I248" s="78">
        <f t="shared" si="11"/>
        <v>0.1983</v>
      </c>
      <c r="J248" s="65">
        <v>229</v>
      </c>
      <c r="K248" s="78">
        <f t="shared" si="11"/>
        <v>0.2059</v>
      </c>
    </row>
    <row r="249" spans="2:11" x14ac:dyDescent="0.25">
      <c r="B249" s="1">
        <v>1019</v>
      </c>
      <c r="E249" s="98" t="s">
        <v>205</v>
      </c>
      <c r="H249" s="77">
        <v>13804727</v>
      </c>
      <c r="I249" s="78">
        <f t="shared" si="11"/>
        <v>3.5299999999999998E-2</v>
      </c>
      <c r="J249" s="65">
        <v>45</v>
      </c>
      <c r="K249" s="78">
        <f t="shared" si="11"/>
        <v>4.0500000000000001E-2</v>
      </c>
    </row>
    <row r="250" spans="2:11" x14ac:dyDescent="0.25">
      <c r="B250" s="1">
        <v>1022</v>
      </c>
      <c r="E250" s="98" t="s">
        <v>206</v>
      </c>
      <c r="H250" s="77">
        <v>19214849.829999998</v>
      </c>
      <c r="I250" s="78">
        <f t="shared" si="11"/>
        <v>4.9099999999999998E-2</v>
      </c>
      <c r="J250" s="65">
        <v>64</v>
      </c>
      <c r="K250" s="78">
        <f t="shared" si="11"/>
        <v>5.7599999999999998E-2</v>
      </c>
    </row>
    <row r="251" spans="2:11" x14ac:dyDescent="0.25">
      <c r="B251" s="1">
        <v>1025</v>
      </c>
      <c r="E251" s="2" t="s">
        <v>215</v>
      </c>
      <c r="H251" s="77">
        <v>5559406.6100000003</v>
      </c>
      <c r="I251" s="78">
        <f t="shared" si="11"/>
        <v>1.4200000000000001E-2</v>
      </c>
      <c r="J251" s="65">
        <v>14</v>
      </c>
      <c r="K251" s="78">
        <f t="shared" si="11"/>
        <v>1.26E-2</v>
      </c>
    </row>
    <row r="252" spans="2:11" x14ac:dyDescent="0.25">
      <c r="E252" s="81" t="s">
        <v>143</v>
      </c>
      <c r="F252" s="81"/>
      <c r="G252" s="81"/>
      <c r="H252" s="87">
        <f>SUM(H245:H251)</f>
        <v>391290055.91000003</v>
      </c>
      <c r="I252" s="88">
        <f>SUM(I245:I251)</f>
        <v>1</v>
      </c>
      <c r="J252" s="101">
        <f>SUM(J245:J251)</f>
        <v>1112</v>
      </c>
      <c r="K252" s="88">
        <f>SUM(K245:K251)</f>
        <v>1</v>
      </c>
    </row>
    <row r="253" spans="2:11" ht="13" x14ac:dyDescent="0.3">
      <c r="H253" s="103"/>
      <c r="I253" s="104"/>
      <c r="J253" s="105"/>
      <c r="K253" s="104"/>
    </row>
    <row r="254" spans="2:11" ht="13" x14ac:dyDescent="0.3">
      <c r="D254" s="29" t="s">
        <v>216</v>
      </c>
      <c r="H254" s="75"/>
      <c r="I254" s="78"/>
      <c r="J254" s="78"/>
      <c r="K254" s="78"/>
    </row>
    <row r="255" spans="2:11" x14ac:dyDescent="0.25">
      <c r="B255" s="1">
        <v>1055</v>
      </c>
      <c r="D255" s="106"/>
      <c r="E255" s="98" t="s">
        <v>201</v>
      </c>
      <c r="H255" s="77">
        <v>2933541987.4200001</v>
      </c>
      <c r="I255" s="78">
        <f>1-SUM(I256:I261)</f>
        <v>0.46839999999999993</v>
      </c>
      <c r="J255" s="65">
        <v>12443</v>
      </c>
      <c r="K255" s="78">
        <f>1-SUM(K256:K261)</f>
        <v>0.43569999999999998</v>
      </c>
    </row>
    <row r="256" spans="2:11" x14ac:dyDescent="0.25">
      <c r="B256" s="1">
        <v>1057</v>
      </c>
      <c r="D256" s="106"/>
      <c r="E256" s="2" t="s">
        <v>202</v>
      </c>
      <c r="H256" s="77">
        <v>1648986305.1800001</v>
      </c>
      <c r="I256" s="78">
        <f>ROUND(+H256/H$262,4)</f>
        <v>0.26329999999999998</v>
      </c>
      <c r="J256" s="65">
        <v>7444</v>
      </c>
      <c r="K256" s="78">
        <f>ROUND(+J256/J$262,4)</f>
        <v>0.2606</v>
      </c>
    </row>
    <row r="257" spans="2:20" x14ac:dyDescent="0.25">
      <c r="B257" s="1">
        <v>1064</v>
      </c>
      <c r="D257" s="106"/>
      <c r="E257" s="2" t="s">
        <v>203</v>
      </c>
      <c r="H257" s="77">
        <v>1248148828.3499999</v>
      </c>
      <c r="I257" s="78">
        <f t="shared" ref="I257:K261" si="12">ROUND(+H257/H$262,4)</f>
        <v>0.1993</v>
      </c>
      <c r="J257" s="65">
        <v>6232</v>
      </c>
      <c r="K257" s="78">
        <f t="shared" si="12"/>
        <v>0.21820000000000001</v>
      </c>
    </row>
    <row r="258" spans="2:20" x14ac:dyDescent="0.25">
      <c r="B258" s="1">
        <v>1066</v>
      </c>
      <c r="D258" s="106"/>
      <c r="E258" s="2" t="s">
        <v>204</v>
      </c>
      <c r="H258" s="77">
        <v>281795925.20999998</v>
      </c>
      <c r="I258" s="78">
        <f t="shared" si="12"/>
        <v>4.4999999999999998E-2</v>
      </c>
      <c r="J258" s="65">
        <v>1547</v>
      </c>
      <c r="K258" s="78">
        <f t="shared" si="12"/>
        <v>5.4199999999999998E-2</v>
      </c>
    </row>
    <row r="259" spans="2:20" x14ac:dyDescent="0.25">
      <c r="B259" s="1">
        <v>1069</v>
      </c>
      <c r="D259" s="106"/>
      <c r="E259" s="98" t="s">
        <v>205</v>
      </c>
      <c r="H259" s="77">
        <v>124729342.31999999</v>
      </c>
      <c r="I259" s="78">
        <f t="shared" si="12"/>
        <v>1.9900000000000001E-2</v>
      </c>
      <c r="J259" s="65">
        <v>709</v>
      </c>
      <c r="K259" s="78">
        <f t="shared" si="12"/>
        <v>2.4799999999999999E-2</v>
      </c>
    </row>
    <row r="260" spans="2:20" x14ac:dyDescent="0.25">
      <c r="B260" s="1">
        <v>1072</v>
      </c>
      <c r="D260" s="106"/>
      <c r="E260" s="98" t="s">
        <v>206</v>
      </c>
      <c r="H260" s="77">
        <v>25543094.030000001</v>
      </c>
      <c r="I260" s="78">
        <f t="shared" si="12"/>
        <v>4.1000000000000003E-3</v>
      </c>
      <c r="J260" s="65">
        <v>185</v>
      </c>
      <c r="K260" s="78">
        <f t="shared" si="12"/>
        <v>6.4999999999999997E-3</v>
      </c>
    </row>
    <row r="261" spans="2:20" x14ac:dyDescent="0.25">
      <c r="B261" s="1">
        <v>1075</v>
      </c>
      <c r="D261" s="106"/>
      <c r="E261" s="2" t="s">
        <v>215</v>
      </c>
      <c r="H261" s="77">
        <v>0</v>
      </c>
      <c r="I261" s="78">
        <f>ROUND(+H261/H$262,4)</f>
        <v>0</v>
      </c>
      <c r="J261" s="65">
        <v>0</v>
      </c>
      <c r="K261" s="78">
        <f t="shared" si="12"/>
        <v>0</v>
      </c>
      <c r="T261" s="107"/>
    </row>
    <row r="262" spans="2:20" x14ac:dyDescent="0.25">
      <c r="D262" s="106"/>
      <c r="E262" s="81" t="s">
        <v>138</v>
      </c>
      <c r="F262" s="81"/>
      <c r="G262" s="81"/>
      <c r="H262" s="87">
        <f>SUM(H255:H261)</f>
        <v>6262745482.5100002</v>
      </c>
      <c r="I262" s="88">
        <f>SUM(I255:I261)</f>
        <v>1</v>
      </c>
      <c r="J262" s="89">
        <f>SUM(J255:J261)</f>
        <v>28560</v>
      </c>
      <c r="K262" s="88">
        <f>SUM(K255:K261)</f>
        <v>0.99999999999999989</v>
      </c>
    </row>
    <row r="263" spans="2:20" x14ac:dyDescent="0.25">
      <c r="D263" s="106"/>
      <c r="H263" s="90"/>
      <c r="I263" s="91"/>
      <c r="J263" s="92"/>
      <c r="K263" s="91"/>
    </row>
    <row r="264" spans="2:20" ht="13" x14ac:dyDescent="0.3">
      <c r="D264" s="29" t="s">
        <v>217</v>
      </c>
      <c r="H264" s="75"/>
      <c r="I264" s="78"/>
      <c r="J264" s="93"/>
      <c r="K264" s="78"/>
    </row>
    <row r="265" spans="2:20" x14ac:dyDescent="0.25">
      <c r="B265" s="1">
        <v>701</v>
      </c>
      <c r="C265" s="1" t="s">
        <v>218</v>
      </c>
      <c r="D265" s="106"/>
      <c r="E265" s="98" t="s">
        <v>219</v>
      </c>
      <c r="H265" s="77">
        <v>444113.61</v>
      </c>
      <c r="I265" s="78">
        <f>ROUND(+H265/H$275,4)</f>
        <v>1E-4</v>
      </c>
      <c r="J265" s="79">
        <v>81</v>
      </c>
      <c r="K265" s="78">
        <f>1-SUM(K266:K271)</f>
        <v>2.3999999999999577E-3</v>
      </c>
      <c r="L265" s="2" t="s">
        <v>50</v>
      </c>
    </row>
    <row r="266" spans="2:20" x14ac:dyDescent="0.25">
      <c r="B266" s="1">
        <v>704</v>
      </c>
      <c r="C266" s="1">
        <v>705</v>
      </c>
      <c r="D266" s="106"/>
      <c r="E266" s="2" t="s">
        <v>220</v>
      </c>
      <c r="H266" s="77">
        <v>29413929.079999998</v>
      </c>
      <c r="I266" s="78">
        <f>ROUND(+H266/H$275,4)</f>
        <v>4.4000000000000003E-3</v>
      </c>
      <c r="J266" s="79">
        <v>1067</v>
      </c>
      <c r="K266" s="78">
        <f>ROUND(+J266/J$275,4)</f>
        <v>3.2300000000000002E-2</v>
      </c>
      <c r="L266" s="2" t="s">
        <v>50</v>
      </c>
    </row>
    <row r="267" spans="2:20" x14ac:dyDescent="0.25">
      <c r="B267" s="1">
        <v>707</v>
      </c>
      <c r="C267" s="1">
        <v>707</v>
      </c>
      <c r="D267" s="106"/>
      <c r="E267" s="2" t="s">
        <v>221</v>
      </c>
      <c r="H267" s="77">
        <v>162037326.58000001</v>
      </c>
      <c r="I267" s="78">
        <f>ROUND(+H267/H$275,4)</f>
        <v>2.4E-2</v>
      </c>
      <c r="J267" s="79">
        <v>2527</v>
      </c>
      <c r="K267" s="78">
        <f>ROUND(+J267/J$275,4)</f>
        <v>7.6399999999999996E-2</v>
      </c>
      <c r="L267" s="2" t="s">
        <v>50</v>
      </c>
    </row>
    <row r="268" spans="2:20" ht="13.5" customHeight="1" x14ac:dyDescent="0.25">
      <c r="B268" s="1">
        <v>710</v>
      </c>
      <c r="C268" s="1">
        <v>710</v>
      </c>
      <c r="D268" s="106"/>
      <c r="E268" s="2" t="s">
        <v>222</v>
      </c>
      <c r="H268" s="77">
        <v>413543707.01999998</v>
      </c>
      <c r="I268" s="78">
        <f t="shared" ref="I268:I270" si="13">ROUND(+H268/H$275,4)</f>
        <v>6.13E-2</v>
      </c>
      <c r="J268" s="79">
        <v>4132</v>
      </c>
      <c r="K268" s="78">
        <f t="shared" ref="K268:K274" si="14">ROUND(+J268/J$275,4)</f>
        <v>0.125</v>
      </c>
    </row>
    <row r="269" spans="2:20" x14ac:dyDescent="0.25">
      <c r="B269" s="1">
        <v>713</v>
      </c>
      <c r="C269" s="1">
        <v>713</v>
      </c>
      <c r="D269" s="106"/>
      <c r="E269" s="2" t="s">
        <v>223</v>
      </c>
      <c r="H269" s="77">
        <v>854060409.64999998</v>
      </c>
      <c r="I269" s="78">
        <f t="shared" si="13"/>
        <v>0.12659999999999999</v>
      </c>
      <c r="J269" s="79">
        <v>5894</v>
      </c>
      <c r="K269" s="78">
        <f t="shared" si="14"/>
        <v>0.17829999999999999</v>
      </c>
    </row>
    <row r="270" spans="2:20" x14ac:dyDescent="0.25">
      <c r="B270" s="1">
        <v>716</v>
      </c>
      <c r="C270" s="1">
        <v>716</v>
      </c>
      <c r="D270" s="106"/>
      <c r="E270" s="2" t="s">
        <v>224</v>
      </c>
      <c r="H270" s="77">
        <v>1764309240.74</v>
      </c>
      <c r="I270" s="78">
        <f t="shared" si="13"/>
        <v>0.2616</v>
      </c>
      <c r="J270" s="79">
        <v>8362</v>
      </c>
      <c r="K270" s="78">
        <f t="shared" si="14"/>
        <v>0.25290000000000001</v>
      </c>
    </row>
    <row r="271" spans="2:20" x14ac:dyDescent="0.25">
      <c r="B271" s="1">
        <v>730</v>
      </c>
      <c r="C271" s="1">
        <v>730</v>
      </c>
      <c r="D271" s="106"/>
      <c r="E271" s="2" t="s">
        <v>225</v>
      </c>
      <c r="H271" s="77">
        <v>3520976475.3000002</v>
      </c>
      <c r="I271" s="78">
        <f>1-SUM(I265:I270)</f>
        <v>0.52200000000000002</v>
      </c>
      <c r="J271" s="79">
        <v>10999</v>
      </c>
      <c r="K271" s="78">
        <f t="shared" si="14"/>
        <v>0.3327</v>
      </c>
    </row>
    <row r="272" spans="2:20" ht="12.65" hidden="1" customHeight="1" x14ac:dyDescent="0.25">
      <c r="C272" s="1">
        <v>722</v>
      </c>
      <c r="D272" s="106"/>
      <c r="E272" s="2" t="s">
        <v>226</v>
      </c>
      <c r="H272" s="75">
        <v>0</v>
      </c>
      <c r="I272" s="78">
        <f t="shared" ref="I272:I274" si="15">ROUND(+H272/H$275,4)</f>
        <v>0</v>
      </c>
      <c r="J272" s="108">
        <v>0</v>
      </c>
      <c r="K272" s="78">
        <f t="shared" si="14"/>
        <v>0</v>
      </c>
    </row>
    <row r="273" spans="3:12" hidden="1" x14ac:dyDescent="0.25">
      <c r="C273" s="1">
        <v>725</v>
      </c>
      <c r="D273" s="106"/>
      <c r="E273" s="2" t="s">
        <v>227</v>
      </c>
      <c r="H273" s="75">
        <v>0</v>
      </c>
      <c r="I273" s="78">
        <f t="shared" si="15"/>
        <v>0</v>
      </c>
      <c r="J273" s="108">
        <v>0</v>
      </c>
      <c r="K273" s="78">
        <f t="shared" si="14"/>
        <v>0</v>
      </c>
    </row>
    <row r="274" spans="3:12" hidden="1" x14ac:dyDescent="0.25">
      <c r="C274" s="1">
        <v>728</v>
      </c>
      <c r="D274" s="106"/>
      <c r="E274" s="2" t="s">
        <v>228</v>
      </c>
      <c r="H274" s="75">
        <v>0</v>
      </c>
      <c r="I274" s="78">
        <f t="shared" si="15"/>
        <v>0</v>
      </c>
      <c r="J274" s="108">
        <v>0</v>
      </c>
      <c r="K274" s="78">
        <f t="shared" si="14"/>
        <v>0</v>
      </c>
    </row>
    <row r="275" spans="3:12" x14ac:dyDescent="0.25">
      <c r="D275" s="106"/>
      <c r="E275" s="81" t="s">
        <v>138</v>
      </c>
      <c r="F275" s="81"/>
      <c r="G275" s="81"/>
      <c r="H275" s="87">
        <f>SUM(H265:H274)</f>
        <v>6744785201.9800005</v>
      </c>
      <c r="I275" s="88">
        <f>SUM(I265:I271)</f>
        <v>1</v>
      </c>
      <c r="J275" s="89">
        <f>SUM(J265:J274)</f>
        <v>33062</v>
      </c>
      <c r="K275" s="88">
        <f>SUM(K265:K271)</f>
        <v>1</v>
      </c>
    </row>
    <row r="276" spans="3:12" x14ac:dyDescent="0.25">
      <c r="D276" s="106"/>
      <c r="H276" s="90"/>
      <c r="I276" s="91"/>
      <c r="J276" s="92"/>
      <c r="K276" s="91"/>
    </row>
    <row r="277" spans="3:12" ht="13" hidden="1" x14ac:dyDescent="0.3">
      <c r="D277" s="29" t="s">
        <v>229</v>
      </c>
      <c r="H277" s="90"/>
      <c r="I277" s="91"/>
      <c r="J277" s="92"/>
      <c r="K277" s="91"/>
    </row>
    <row r="278" spans="3:12" hidden="1" x14ac:dyDescent="0.25">
      <c r="D278" s="106"/>
      <c r="E278" s="98" t="s">
        <v>219</v>
      </c>
      <c r="G278" s="2" t="s">
        <v>230</v>
      </c>
      <c r="H278" s="90">
        <v>0</v>
      </c>
      <c r="I278" s="78">
        <f>ROUND(+H278/H$275,4)</f>
        <v>0</v>
      </c>
      <c r="J278" s="108">
        <v>0</v>
      </c>
      <c r="K278" s="78">
        <f>1-SUM(K279:K281)</f>
        <v>1</v>
      </c>
      <c r="L278" s="2" t="s">
        <v>231</v>
      </c>
    </row>
    <row r="279" spans="3:12" hidden="1" x14ac:dyDescent="0.25">
      <c r="D279" s="106"/>
      <c r="E279" s="2" t="s">
        <v>220</v>
      </c>
      <c r="G279" s="2" t="s">
        <v>230</v>
      </c>
      <c r="H279" s="90">
        <v>0</v>
      </c>
      <c r="I279" s="78">
        <f>ROUND(+H279/H$275,4)</f>
        <v>0</v>
      </c>
      <c r="J279" s="108">
        <v>0</v>
      </c>
      <c r="K279" s="78">
        <f>ROUND(+J279/J$275,4)</f>
        <v>0</v>
      </c>
      <c r="L279" s="2" t="s">
        <v>231</v>
      </c>
    </row>
    <row r="280" spans="3:12" hidden="1" x14ac:dyDescent="0.25">
      <c r="D280" s="106"/>
      <c r="E280" s="2" t="s">
        <v>221</v>
      </c>
      <c r="G280" s="2" t="s">
        <v>230</v>
      </c>
      <c r="H280" s="90">
        <v>0</v>
      </c>
      <c r="I280" s="78">
        <f>ROUND(+H280/H$275,4)</f>
        <v>0</v>
      </c>
      <c r="J280" s="108">
        <v>0</v>
      </c>
      <c r="K280" s="78">
        <f>ROUND(+J280/J$275,4)</f>
        <v>0</v>
      </c>
      <c r="L280" s="2" t="s">
        <v>231</v>
      </c>
    </row>
    <row r="281" spans="3:12" hidden="1" x14ac:dyDescent="0.25">
      <c r="D281" s="106"/>
      <c r="E281" s="2" t="s">
        <v>232</v>
      </c>
      <c r="G281" s="2" t="s">
        <v>230</v>
      </c>
      <c r="H281" s="90">
        <f>SUM(H282:H288)</f>
        <v>0</v>
      </c>
      <c r="I281" s="91">
        <f>SUM(I282:I288)</f>
        <v>0</v>
      </c>
      <c r="J281" s="92">
        <f>SUM(J282:J288)</f>
        <v>0</v>
      </c>
      <c r="K281" s="91">
        <f>SUM(K282:K288)</f>
        <v>0</v>
      </c>
      <c r="L281" s="2" t="s">
        <v>231</v>
      </c>
    </row>
    <row r="282" spans="3:12" hidden="1" x14ac:dyDescent="0.25">
      <c r="D282" s="106"/>
      <c r="E282" s="2" t="s">
        <v>222</v>
      </c>
      <c r="H282" s="90">
        <v>0</v>
      </c>
      <c r="I282" s="78">
        <f t="shared" ref="I282:I288" si="16">ROUND(+H282/H$275,4)</f>
        <v>0</v>
      </c>
      <c r="J282" s="108">
        <v>0</v>
      </c>
      <c r="K282" s="78">
        <f t="shared" ref="K282:K288" si="17">ROUND(+J282/J$275,4)</f>
        <v>0</v>
      </c>
    </row>
    <row r="283" spans="3:12" hidden="1" x14ac:dyDescent="0.25">
      <c r="D283" s="106"/>
      <c r="E283" s="2" t="s">
        <v>223</v>
      </c>
      <c r="H283" s="90">
        <v>0</v>
      </c>
      <c r="I283" s="78">
        <f t="shared" si="16"/>
        <v>0</v>
      </c>
      <c r="J283" s="108">
        <v>0</v>
      </c>
      <c r="K283" s="78">
        <f t="shared" si="17"/>
        <v>0</v>
      </c>
    </row>
    <row r="284" spans="3:12" hidden="1" x14ac:dyDescent="0.25">
      <c r="D284" s="106"/>
      <c r="E284" s="2" t="s">
        <v>233</v>
      </c>
      <c r="H284" s="90">
        <v>0</v>
      </c>
      <c r="I284" s="78">
        <f t="shared" si="16"/>
        <v>0</v>
      </c>
      <c r="J284" s="108">
        <v>0</v>
      </c>
      <c r="K284" s="78">
        <f t="shared" si="17"/>
        <v>0</v>
      </c>
    </row>
    <row r="285" spans="3:12" hidden="1" x14ac:dyDescent="0.25">
      <c r="D285" s="106"/>
      <c r="E285" s="2" t="s">
        <v>234</v>
      </c>
      <c r="H285" s="90">
        <v>0</v>
      </c>
      <c r="I285" s="78">
        <f t="shared" si="16"/>
        <v>0</v>
      </c>
      <c r="J285" s="108">
        <v>0</v>
      </c>
      <c r="K285" s="78">
        <f t="shared" si="17"/>
        <v>0</v>
      </c>
    </row>
    <row r="286" spans="3:12" hidden="1" x14ac:dyDescent="0.25">
      <c r="D286" s="106"/>
      <c r="E286" s="2" t="s">
        <v>226</v>
      </c>
      <c r="H286" s="90">
        <v>0</v>
      </c>
      <c r="I286" s="78">
        <f t="shared" si="16"/>
        <v>0</v>
      </c>
      <c r="J286" s="108">
        <v>0</v>
      </c>
      <c r="K286" s="78">
        <f t="shared" si="17"/>
        <v>0</v>
      </c>
    </row>
    <row r="287" spans="3:12" hidden="1" x14ac:dyDescent="0.25">
      <c r="D287" s="106"/>
      <c r="E287" s="2" t="s">
        <v>227</v>
      </c>
      <c r="H287" s="90">
        <v>0</v>
      </c>
      <c r="I287" s="78">
        <f t="shared" si="16"/>
        <v>0</v>
      </c>
      <c r="J287" s="108">
        <v>0</v>
      </c>
      <c r="K287" s="78">
        <f t="shared" si="17"/>
        <v>0</v>
      </c>
    </row>
    <row r="288" spans="3:12" hidden="1" x14ac:dyDescent="0.25">
      <c r="D288" s="106"/>
      <c r="E288" s="2" t="s">
        <v>228</v>
      </c>
      <c r="H288" s="90">
        <v>0</v>
      </c>
      <c r="I288" s="78">
        <f t="shared" si="16"/>
        <v>0</v>
      </c>
      <c r="J288" s="108">
        <v>0</v>
      </c>
      <c r="K288" s="78">
        <f t="shared" si="17"/>
        <v>0</v>
      </c>
    </row>
    <row r="289" spans="2:11" hidden="1" x14ac:dyDescent="0.25">
      <c r="D289" s="106"/>
      <c r="E289" s="81" t="s">
        <v>235</v>
      </c>
      <c r="F289" s="81"/>
      <c r="G289" s="81"/>
      <c r="H289" s="87">
        <f>SUM(H278:H281)</f>
        <v>0</v>
      </c>
      <c r="I289" s="88">
        <f t="shared" ref="I289:K289" si="18">SUM(I278:I281)</f>
        <v>0</v>
      </c>
      <c r="J289" s="89">
        <f t="shared" si="18"/>
        <v>0</v>
      </c>
      <c r="K289" s="88">
        <f t="shared" si="18"/>
        <v>1</v>
      </c>
    </row>
    <row r="290" spans="2:11" hidden="1" x14ac:dyDescent="0.25">
      <c r="D290" s="106"/>
      <c r="H290" s="90"/>
      <c r="I290" s="91"/>
      <c r="J290" s="92"/>
      <c r="K290" s="91"/>
    </row>
    <row r="291" spans="2:11" hidden="1" x14ac:dyDescent="0.25">
      <c r="D291" s="106"/>
      <c r="H291" s="105"/>
      <c r="I291" s="104"/>
      <c r="J291" s="105"/>
      <c r="K291" s="104"/>
    </row>
    <row r="292" spans="2:11" ht="13" x14ac:dyDescent="0.3">
      <c r="D292" s="29" t="s">
        <v>236</v>
      </c>
      <c r="F292" s="18"/>
      <c r="H292" s="45"/>
      <c r="I292" s="45"/>
      <c r="J292" s="45"/>
      <c r="K292" s="45"/>
    </row>
    <row r="293" spans="2:11" x14ac:dyDescent="0.25">
      <c r="B293" s="1">
        <v>93</v>
      </c>
      <c r="E293" s="2" t="s">
        <v>237</v>
      </c>
      <c r="H293" s="77">
        <v>9386049.8100000005</v>
      </c>
      <c r="I293" s="78">
        <f>ROUND(+H293/H$275,4)</f>
        <v>1.4E-3</v>
      </c>
      <c r="J293" s="79">
        <v>36</v>
      </c>
      <c r="K293" s="78">
        <f>ROUND(+J293/J$275,4)</f>
        <v>1.1000000000000001E-3</v>
      </c>
    </row>
    <row r="294" spans="2:11" x14ac:dyDescent="0.25">
      <c r="B294" s="1">
        <v>97</v>
      </c>
      <c r="E294" s="2" t="s">
        <v>238</v>
      </c>
      <c r="H294" s="77">
        <v>11514589.960000001</v>
      </c>
      <c r="I294" s="78">
        <f>ROUND(+H294/H$275,4)</f>
        <v>1.6999999999999999E-3</v>
      </c>
      <c r="J294" s="79">
        <v>33</v>
      </c>
      <c r="K294" s="78">
        <f t="shared" ref="K294:K296" si="19">ROUND(+J294/J$275,4)</f>
        <v>1E-3</v>
      </c>
    </row>
    <row r="295" spans="2:11" x14ac:dyDescent="0.25">
      <c r="B295" s="1">
        <v>101</v>
      </c>
      <c r="E295" s="2" t="s">
        <v>239</v>
      </c>
      <c r="H295" s="77">
        <v>1814170.87</v>
      </c>
      <c r="I295" s="78">
        <f t="shared" ref="I295:I296" si="20">ROUND(+H295/H$275,4)</f>
        <v>2.9999999999999997E-4</v>
      </c>
      <c r="J295" s="79">
        <v>6</v>
      </c>
      <c r="K295" s="78">
        <f t="shared" si="19"/>
        <v>2.0000000000000001E-4</v>
      </c>
    </row>
    <row r="296" spans="2:11" x14ac:dyDescent="0.25">
      <c r="B296" s="1">
        <v>105</v>
      </c>
      <c r="E296" s="2" t="s">
        <v>240</v>
      </c>
      <c r="H296" s="77">
        <v>0</v>
      </c>
      <c r="I296" s="78">
        <f t="shared" si="20"/>
        <v>0</v>
      </c>
      <c r="J296" s="79">
        <v>0</v>
      </c>
      <c r="K296" s="78">
        <f t="shared" si="19"/>
        <v>0</v>
      </c>
    </row>
    <row r="297" spans="2:11" x14ac:dyDescent="0.25">
      <c r="E297" s="81" t="s">
        <v>138</v>
      </c>
      <c r="F297" s="81"/>
      <c r="G297" s="81"/>
      <c r="H297" s="87">
        <f>SUM(H293:H296)</f>
        <v>22714810.640000004</v>
      </c>
      <c r="I297" s="88">
        <f>SUM(I293:I296)</f>
        <v>3.3999999999999998E-3</v>
      </c>
      <c r="J297" s="89">
        <f>SUM(J293:J296)</f>
        <v>75</v>
      </c>
      <c r="K297" s="88">
        <f>SUM(K293:K296)</f>
        <v>2.3000000000000004E-3</v>
      </c>
    </row>
    <row r="299" spans="2:11" ht="14.5" x14ac:dyDescent="0.35">
      <c r="D299" s="29" t="s">
        <v>241</v>
      </c>
      <c r="H299" s="45"/>
      <c r="I299" s="151" t="s">
        <v>133</v>
      </c>
      <c r="J299"/>
    </row>
    <row r="300" spans="2:11" ht="14.5" x14ac:dyDescent="0.35">
      <c r="E300" s="2" t="s">
        <v>242</v>
      </c>
      <c r="H300" s="75"/>
      <c r="I300" s="61">
        <v>0.152680590988401</v>
      </c>
      <c r="J300"/>
      <c r="K300" s="109"/>
    </row>
    <row r="301" spans="2:11" ht="14.5" x14ac:dyDescent="0.35">
      <c r="E301" s="2" t="s">
        <v>243</v>
      </c>
      <c r="H301" s="75" t="s">
        <v>50</v>
      </c>
      <c r="I301" s="61">
        <v>0.128622889027844</v>
      </c>
      <c r="J301"/>
      <c r="K301" s="109"/>
    </row>
    <row r="302" spans="2:11" ht="14.5" x14ac:dyDescent="0.35">
      <c r="E302" s="2" t="s">
        <v>244</v>
      </c>
      <c r="H302" s="75" t="s">
        <v>50</v>
      </c>
      <c r="I302" s="61">
        <v>0.149626982208452</v>
      </c>
      <c r="J302"/>
      <c r="K302" s="109"/>
    </row>
    <row r="303" spans="2:11" ht="14.5" x14ac:dyDescent="0.35">
      <c r="E303" s="2" t="s">
        <v>245</v>
      </c>
      <c r="H303" s="75"/>
      <c r="I303" s="61">
        <v>0.14871757241243899</v>
      </c>
      <c r="J303"/>
      <c r="K303" s="109"/>
    </row>
    <row r="305" spans="3:16" ht="13" x14ac:dyDescent="0.3">
      <c r="D305" s="29" t="s">
        <v>246</v>
      </c>
      <c r="K305" s="110">
        <f>K37</f>
        <v>45747</v>
      </c>
      <c r="L305" s="110"/>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11">
        <v>40710</v>
      </c>
      <c r="G307" s="2" t="s">
        <v>261</v>
      </c>
      <c r="H307" s="152">
        <v>0</v>
      </c>
      <c r="I307" s="56"/>
      <c r="J307" s="153">
        <f>ROUND(H307*I307,2)</f>
        <v>0</v>
      </c>
      <c r="K307" s="56" t="s">
        <v>50</v>
      </c>
      <c r="L307" s="154" t="s">
        <v>50</v>
      </c>
      <c r="M307" s="155" t="s">
        <v>50</v>
      </c>
      <c r="N307" s="155"/>
      <c r="O307" s="155"/>
      <c r="P307" s="113" t="s">
        <v>50</v>
      </c>
    </row>
    <row r="308" spans="3:16" hidden="1" x14ac:dyDescent="0.25">
      <c r="E308" s="2" t="s">
        <v>262</v>
      </c>
      <c r="F308" s="111">
        <v>41001</v>
      </c>
      <c r="G308" s="2" t="s">
        <v>263</v>
      </c>
      <c r="H308" s="152">
        <v>0</v>
      </c>
      <c r="I308" s="56">
        <v>1.337351504615</v>
      </c>
      <c r="J308" s="153">
        <f t="shared" ref="J308" si="21">H308*I308</f>
        <v>0</v>
      </c>
      <c r="K308" s="56"/>
      <c r="L308" s="156"/>
      <c r="M308" s="155"/>
      <c r="N308" s="155"/>
      <c r="O308" s="155"/>
      <c r="P308" s="113"/>
    </row>
    <row r="309" spans="3:16" hidden="1" x14ac:dyDescent="0.25">
      <c r="E309" s="2" t="s">
        <v>264</v>
      </c>
      <c r="F309" s="111">
        <v>41814</v>
      </c>
      <c r="G309" s="2" t="s">
        <v>261</v>
      </c>
      <c r="H309" s="152">
        <v>0</v>
      </c>
      <c r="I309" s="56">
        <v>1.5671486408267701</v>
      </c>
      <c r="J309" s="153">
        <v>0</v>
      </c>
      <c r="K309" s="56"/>
      <c r="L309" s="154"/>
      <c r="M309" s="155"/>
      <c r="N309" s="155"/>
      <c r="O309" s="155"/>
      <c r="P309" s="114"/>
    </row>
    <row r="310" spans="3:16" hidden="1" x14ac:dyDescent="0.25">
      <c r="C310" s="1">
        <f t="shared" ref="C310:C314" si="22">IF(P310&lt;1,0,IF(P310&lt;2,1,IF(P310&lt;3,2,IF(P310&lt;4,3,IF(P310&lt;5,4,IF(P310&lt;10,5,6))))))</f>
        <v>0</v>
      </c>
      <c r="D310" s="2" t="s">
        <v>265</v>
      </c>
      <c r="E310" s="2" t="s">
        <v>266</v>
      </c>
      <c r="F310" s="111">
        <v>42276</v>
      </c>
      <c r="G310" s="2" t="s">
        <v>261</v>
      </c>
      <c r="H310" s="152">
        <v>0</v>
      </c>
      <c r="I310" s="157">
        <v>1.7726406101000001</v>
      </c>
      <c r="J310" s="153">
        <f>H310*I310</f>
        <v>0</v>
      </c>
      <c r="K310" s="56"/>
      <c r="L310" s="154"/>
      <c r="M310" s="155"/>
      <c r="N310" s="155"/>
      <c r="O310" s="155"/>
      <c r="P310" s="114"/>
    </row>
    <row r="311" spans="3:16" x14ac:dyDescent="0.25">
      <c r="C311" s="1">
        <f t="shared" si="22"/>
        <v>5</v>
      </c>
      <c r="D311" s="2" t="s">
        <v>267</v>
      </c>
      <c r="E311" s="2" t="s">
        <v>268</v>
      </c>
      <c r="F311" s="111">
        <v>42367</v>
      </c>
      <c r="G311" s="2" t="s">
        <v>261</v>
      </c>
      <c r="H311" s="152">
        <v>200000000</v>
      </c>
      <c r="I311" s="157">
        <v>1.613263785</v>
      </c>
      <c r="J311" s="153">
        <v>322652757</v>
      </c>
      <c r="K311" s="56" t="s">
        <v>269</v>
      </c>
      <c r="L311" s="154">
        <v>1.5623E-2</v>
      </c>
      <c r="M311" s="155">
        <v>48211</v>
      </c>
      <c r="N311" s="155">
        <f>DATE(YEAR(M311)+1,MONTH(M311),DAY(M311))</f>
        <v>48577</v>
      </c>
      <c r="O311" s="155" t="s">
        <v>270</v>
      </c>
      <c r="P311" s="114">
        <f>(M311-K$305)/365.25</f>
        <v>6.7460643394934978</v>
      </c>
    </row>
    <row r="312" spans="3:16" x14ac:dyDescent="0.25">
      <c r="C312" s="1">
        <f t="shared" si="22"/>
        <v>3</v>
      </c>
      <c r="D312" s="2" t="s">
        <v>271</v>
      </c>
      <c r="E312" s="2" t="s">
        <v>272</v>
      </c>
      <c r="F312" s="111">
        <v>44355</v>
      </c>
      <c r="G312" s="2" t="s">
        <v>261</v>
      </c>
      <c r="H312" s="152">
        <v>850000000</v>
      </c>
      <c r="I312" s="157">
        <v>1.67787</v>
      </c>
      <c r="J312" s="153">
        <v>1426189500</v>
      </c>
      <c r="K312" s="56" t="s">
        <v>269</v>
      </c>
      <c r="L312" s="154">
        <v>1E-4</v>
      </c>
      <c r="M312" s="155">
        <v>46912</v>
      </c>
      <c r="N312" s="155">
        <f>DATE(YEAR(M312)+1,MONTH(M312),DAY(M312))</f>
        <v>47277</v>
      </c>
      <c r="O312" s="155" t="s">
        <v>270</v>
      </c>
      <c r="P312" s="114">
        <f t="shared" ref="P312:P314" si="23">(M312-K$305)/365.25</f>
        <v>3.1895961670088981</v>
      </c>
    </row>
    <row r="313" spans="3:16" x14ac:dyDescent="0.25">
      <c r="C313" s="1">
        <f t="shared" si="22"/>
        <v>0</v>
      </c>
      <c r="D313" s="2" t="s">
        <v>273</v>
      </c>
      <c r="E313" s="2" t="s">
        <v>274</v>
      </c>
      <c r="F313" s="111">
        <v>44756</v>
      </c>
      <c r="G313" s="2" t="s">
        <v>261</v>
      </c>
      <c r="H313" s="152">
        <v>750000000</v>
      </c>
      <c r="I313" s="157">
        <v>1.6487000000000001</v>
      </c>
      <c r="J313" s="153">
        <v>1236525000</v>
      </c>
      <c r="K313" s="56" t="s">
        <v>269</v>
      </c>
      <c r="L313" s="154">
        <v>1.7770000000000001E-2</v>
      </c>
      <c r="M313" s="155">
        <v>46036</v>
      </c>
      <c r="N313" s="155">
        <f>DATE(YEAR(M313)+1,MONTH(M313),DAY(M313))</f>
        <v>46401</v>
      </c>
      <c r="O313" s="155" t="s">
        <v>270</v>
      </c>
      <c r="P313" s="114">
        <f>(M313-K$305)/365.25</f>
        <v>0.79123887748117727</v>
      </c>
    </row>
    <row r="314" spans="3:16" x14ac:dyDescent="0.25">
      <c r="C314" s="1">
        <f t="shared" si="22"/>
        <v>3</v>
      </c>
      <c r="D314" s="2" t="s">
        <v>275</v>
      </c>
      <c r="E314" s="2" t="s">
        <v>276</v>
      </c>
      <c r="F314" s="111">
        <v>45005</v>
      </c>
      <c r="G314" s="2" t="s">
        <v>261</v>
      </c>
      <c r="H314" s="152">
        <v>750000000</v>
      </c>
      <c r="I314" s="157">
        <v>1.7239</v>
      </c>
      <c r="J314" s="153">
        <v>1292925000</v>
      </c>
      <c r="K314" s="56" t="s">
        <v>269</v>
      </c>
      <c r="L314" s="154">
        <v>3.7499999999999999E-2</v>
      </c>
      <c r="M314" s="155">
        <v>46863</v>
      </c>
      <c r="N314" s="155">
        <f>DATE(YEAR(M314)+1,MONTH(M314),DAY(M314))</f>
        <v>47228</v>
      </c>
      <c r="O314" s="155" t="s">
        <v>270</v>
      </c>
      <c r="P314" s="114">
        <f t="shared" si="23"/>
        <v>3.055441478439425</v>
      </c>
    </row>
    <row r="315" spans="3:16" x14ac:dyDescent="0.25">
      <c r="D315" s="115"/>
      <c r="E315" s="115"/>
      <c r="F315" s="116"/>
      <c r="G315" s="115"/>
      <c r="H315" s="158"/>
      <c r="I315" s="159"/>
      <c r="J315" s="160">
        <f>ROUND(SUM(J307:J314),2)</f>
        <v>4278292257</v>
      </c>
      <c r="K315" s="161"/>
      <c r="L315" s="161"/>
      <c r="M315" s="161"/>
      <c r="N315" s="161"/>
      <c r="O315" s="161"/>
      <c r="P315" s="117">
        <f>SUMPRODUCT(J311:J314,P311:P314)/H326</f>
        <v>2.7240888296224699</v>
      </c>
    </row>
    <row r="316" spans="3:16" x14ac:dyDescent="0.25">
      <c r="F316" s="111"/>
      <c r="H316" s="118"/>
      <c r="J316" s="119"/>
      <c r="K316" s="120"/>
      <c r="L316" s="119"/>
    </row>
    <row r="317" spans="3:16" ht="14.5" x14ac:dyDescent="0.35">
      <c r="F317" s="111"/>
      <c r="H317" s="162" t="s">
        <v>131</v>
      </c>
      <c r="I317" s="162"/>
      <c r="J317" s="121"/>
      <c r="K317"/>
    </row>
    <row r="318" spans="3:16" ht="14.5" x14ac:dyDescent="0.35">
      <c r="F318" s="122"/>
      <c r="H318" s="133" t="s">
        <v>86</v>
      </c>
      <c r="I318" s="133" t="s">
        <v>133</v>
      </c>
      <c r="J318" s="123"/>
      <c r="K318"/>
    </row>
    <row r="319" spans="3:16" ht="14.5" x14ac:dyDescent="0.35">
      <c r="E319" s="124" t="s">
        <v>219</v>
      </c>
      <c r="F319" s="122">
        <v>0</v>
      </c>
      <c r="H319" s="112">
        <f>SUMIF($C$310:$C$314,F319,$J$310:$J$314)</f>
        <v>1236525000</v>
      </c>
      <c r="I319" s="78">
        <f>H319/H$326</f>
        <v>0.28902303202331231</v>
      </c>
      <c r="J319" s="123"/>
      <c r="K319"/>
    </row>
    <row r="320" spans="3:16" ht="14.5" x14ac:dyDescent="0.35">
      <c r="E320" s="2" t="s">
        <v>203</v>
      </c>
      <c r="F320" s="122">
        <v>1</v>
      </c>
      <c r="H320" s="77">
        <f>SUMIF($C$310:$C$314,F320,$J$310:$J$314)</f>
        <v>0</v>
      </c>
      <c r="I320" s="78">
        <f t="shared" ref="I320:I321" si="24">H320/H$326</f>
        <v>0</v>
      </c>
      <c r="J320"/>
      <c r="K320" s="125" t="s">
        <v>50</v>
      </c>
    </row>
    <row r="321" spans="1:11" ht="14.5" x14ac:dyDescent="0.35">
      <c r="E321" s="2" t="s">
        <v>277</v>
      </c>
      <c r="F321" s="122">
        <v>2</v>
      </c>
      <c r="H321" s="77">
        <f t="shared" ref="H321:H325" si="25">SUMIF($C$310:$C$314,F321,$J$310:$J$314)</f>
        <v>0</v>
      </c>
      <c r="I321" s="78">
        <f t="shared" si="24"/>
        <v>0</v>
      </c>
      <c r="J321"/>
      <c r="K321" s="126" t="s">
        <v>50</v>
      </c>
    </row>
    <row r="322" spans="1:11" ht="14.5" x14ac:dyDescent="0.35">
      <c r="E322" s="2" t="s">
        <v>278</v>
      </c>
      <c r="F322" s="122">
        <v>3</v>
      </c>
      <c r="H322" s="112">
        <f>SUMIF($C$310:$C$314,F322,$J$310:$J$314)</f>
        <v>2719114500</v>
      </c>
      <c r="I322" s="78">
        <f>H322/H$326</f>
        <v>0.63556071831022642</v>
      </c>
      <c r="J322"/>
      <c r="K322" s="127" t="s">
        <v>50</v>
      </c>
    </row>
    <row r="323" spans="1:11" ht="14.5" x14ac:dyDescent="0.35">
      <c r="E323" s="2" t="s">
        <v>279</v>
      </c>
      <c r="F323" s="122">
        <v>4</v>
      </c>
      <c r="H323" s="77">
        <f t="shared" si="25"/>
        <v>0</v>
      </c>
      <c r="I323" s="78">
        <f>H323/H$326</f>
        <v>0</v>
      </c>
      <c r="J323"/>
      <c r="K323"/>
    </row>
    <row r="324" spans="1:11" ht="14.5" x14ac:dyDescent="0.35">
      <c r="E324" s="2" t="s">
        <v>280</v>
      </c>
      <c r="F324" s="122">
        <v>5</v>
      </c>
      <c r="H324" s="112">
        <f t="shared" si="25"/>
        <v>322652757</v>
      </c>
      <c r="I324" s="78">
        <f>H324/H$326</f>
        <v>7.5416249666461252E-2</v>
      </c>
      <c r="J324"/>
      <c r="K324"/>
    </row>
    <row r="325" spans="1:11" ht="14.5" x14ac:dyDescent="0.35">
      <c r="E325" s="2" t="s">
        <v>232</v>
      </c>
      <c r="F325" s="128">
        <v>6</v>
      </c>
      <c r="H325" s="77">
        <f t="shared" si="25"/>
        <v>0</v>
      </c>
      <c r="I325" s="78">
        <f>H325/H$326</f>
        <v>0</v>
      </c>
      <c r="J325"/>
      <c r="K325"/>
    </row>
    <row r="326" spans="1:11" ht="14.5" x14ac:dyDescent="0.35">
      <c r="E326" s="81" t="s">
        <v>138</v>
      </c>
      <c r="F326" s="81"/>
      <c r="G326" s="81"/>
      <c r="H326" s="87">
        <f>SUM(H319:H325)</f>
        <v>4278292257</v>
      </c>
      <c r="I326" s="88">
        <f>SUM(I319:I325)</f>
        <v>1</v>
      </c>
      <c r="J326"/>
      <c r="K326"/>
    </row>
    <row r="327" spans="1:11" x14ac:dyDescent="0.25">
      <c r="H327" s="129"/>
      <c r="I327" s="130"/>
      <c r="J327" s="131"/>
      <c r="K327" s="130"/>
    </row>
    <row r="328" spans="1:11" x14ac:dyDescent="0.25">
      <c r="H328" s="129"/>
      <c r="I328" s="130"/>
      <c r="J328" s="131"/>
      <c r="K328" s="130"/>
    </row>
    <row r="329" spans="1:11" x14ac:dyDescent="0.25">
      <c r="H329" s="129"/>
      <c r="I329" s="130"/>
      <c r="J329" s="131"/>
      <c r="K329" s="130"/>
    </row>
    <row r="330" spans="1:11" customFormat="1" ht="14.5" x14ac:dyDescent="0.35">
      <c r="A330" s="132"/>
      <c r="B330" s="132"/>
      <c r="C330" s="132"/>
    </row>
    <row r="331" spans="1:11" customFormat="1" ht="14.5" x14ac:dyDescent="0.35">
      <c r="A331" s="1"/>
      <c r="B331" s="132"/>
      <c r="C331" s="132"/>
      <c r="D331" s="3"/>
    </row>
    <row r="332" spans="1:11" customFormat="1" ht="14.5" x14ac:dyDescent="0.35">
      <c r="A332" s="1"/>
      <c r="B332" s="132"/>
      <c r="C332" s="132"/>
      <c r="D332" s="2"/>
    </row>
    <row r="333" spans="1:11" customFormat="1" ht="14.5" x14ac:dyDescent="0.35">
      <c r="A333" s="1"/>
      <c r="B333" s="132"/>
      <c r="C333" s="132"/>
      <c r="D333" s="2"/>
    </row>
    <row r="334" spans="1:11" customFormat="1" ht="14.5" x14ac:dyDescent="0.35">
      <c r="A334" s="132"/>
      <c r="B334" s="132"/>
      <c r="C334" s="132"/>
    </row>
    <row r="335" spans="1:11" customFormat="1" ht="14.5" x14ac:dyDescent="0.35">
      <c r="A335" s="132"/>
      <c r="B335" s="132"/>
      <c r="C335" s="132"/>
    </row>
    <row r="336" spans="1:11" customFormat="1" ht="14.5" x14ac:dyDescent="0.35">
      <c r="A336" s="132"/>
      <c r="B336" s="132"/>
      <c r="C336" s="132"/>
    </row>
    <row r="337" spans="1:11" customFormat="1" ht="14.5" x14ac:dyDescent="0.35">
      <c r="A337" s="132"/>
      <c r="B337" s="132"/>
      <c r="C337" s="132"/>
    </row>
    <row r="338" spans="1:11" customFormat="1" ht="14.5" x14ac:dyDescent="0.35">
      <c r="A338" s="132"/>
      <c r="B338" s="132"/>
      <c r="C338" s="132"/>
    </row>
    <row r="339" spans="1:11" customFormat="1" ht="14.5" x14ac:dyDescent="0.35">
      <c r="A339" s="132"/>
      <c r="B339" s="132"/>
      <c r="C339" s="132"/>
    </row>
    <row r="340" spans="1:11" customFormat="1" ht="14.5" x14ac:dyDescent="0.35">
      <c r="A340" s="132"/>
      <c r="B340" s="132"/>
      <c r="C340" s="132"/>
      <c r="K340" s="120"/>
    </row>
    <row r="341" spans="1:11" customFormat="1" ht="14.5" x14ac:dyDescent="0.35">
      <c r="A341" s="132"/>
      <c r="B341" s="132"/>
      <c r="C341" s="132"/>
    </row>
    <row r="342" spans="1:11" customFormat="1" ht="14.5" x14ac:dyDescent="0.35">
      <c r="A342" s="132"/>
      <c r="B342" s="132"/>
      <c r="C342" s="132"/>
    </row>
    <row r="343" spans="1:11" customFormat="1" ht="14.5" x14ac:dyDescent="0.35">
      <c r="A343" s="132"/>
      <c r="B343" s="132"/>
      <c r="C343" s="132"/>
    </row>
    <row r="344" spans="1:11" ht="14.5" x14ac:dyDescent="0.35">
      <c r="J344"/>
      <c r="K344"/>
    </row>
  </sheetData>
  <mergeCells count="9">
    <mergeCell ref="H243:I243"/>
    <mergeCell ref="J243:K243"/>
    <mergeCell ref="H226:I226"/>
    <mergeCell ref="J226:K226"/>
    <mergeCell ref="H101:I101"/>
    <mergeCell ref="J101:K101"/>
    <mergeCell ref="H145:I145"/>
    <mergeCell ref="J145:K145"/>
    <mergeCell ref="H199:I199"/>
  </mergeCells>
  <pageMargins left="0.70866141732283472" right="0.70866141732283472" top="0.74803149606299213" bottom="0.74803149606299213" header="0.31496062992125984" footer="0.31496062992125984"/>
  <pageSetup paperSize="8" scale="70" fitToHeight="0" orientation="landscape" r:id="rId1"/>
  <headerFooter>
    <oddFooter>Page &amp;P of &amp;N</oddFooter>
  </headerFooter>
  <rowBreaks count="7" manualBreakCount="7">
    <brk id="71" max="16383" man="1"/>
    <brk id="99" max="16383" man="1"/>
    <brk id="144" max="16383" man="1"/>
    <brk id="225" max="16383" man="1"/>
    <brk id="304" max="16383" man="1"/>
    <brk id="349"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2025-04-01T03:37:15Z</cp:lastPrinted>
  <dcterms:created xsi:type="dcterms:W3CDTF">2025-04-01T03:01:45Z</dcterms:created>
  <dcterms:modified xsi:type="dcterms:W3CDTF">2025-04-01T04:37:12Z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783b43-919d-41d9-a60b-000e0ab7d420_Enabled">
    <vt:lpwstr>true</vt:lpwstr>
  </property>
  <property fmtid="{D5CDD505-2E9C-101B-9397-08002B2CF9AE}" pid="3" name="MSIP_Label_23783b43-919d-41d9-a60b-000e0ab7d420_SetDate">
    <vt:lpwstr>2025-04-01T03:39:17Z</vt:lpwstr>
  </property>
  <property fmtid="{D5CDD505-2E9C-101B-9397-08002B2CF9AE}" pid="4" name="MSIP_Label_23783b43-919d-41d9-a60b-000e0ab7d420_Method">
    <vt:lpwstr>Standard</vt:lpwstr>
  </property>
  <property fmtid="{D5CDD505-2E9C-101B-9397-08002B2CF9AE}" pid="5" name="MSIP_Label_23783b43-919d-41d9-a60b-000e0ab7d420_Name">
    <vt:lpwstr>Protected (new)</vt:lpwstr>
  </property>
  <property fmtid="{D5CDD505-2E9C-101B-9397-08002B2CF9AE}" pid="6" name="MSIP_Label_23783b43-919d-41d9-a60b-000e0ab7d420_SiteId">
    <vt:lpwstr>e3d7352c-397e-4fdb-ac22-c9513142fc13</vt:lpwstr>
  </property>
  <property fmtid="{D5CDD505-2E9C-101B-9397-08002B2CF9AE}" pid="7" name="MSIP_Label_23783b43-919d-41d9-a60b-000e0ab7d420_ActionId">
    <vt:lpwstr>7055e9fe-2e87-412e-be94-ef3121910a42</vt:lpwstr>
  </property>
  <property fmtid="{D5CDD505-2E9C-101B-9397-08002B2CF9AE}" pid="8" name="MSIP_Label_23783b43-919d-41d9-a60b-000e0ab7d420_ContentBits">
    <vt:lpwstr>2</vt:lpwstr>
  </property>
  <property fmtid="{D5CDD505-2E9C-101B-9397-08002B2CF9AE}" pid="9" name="MSIP_Label_23783b43-919d-41d9-a60b-000e0ab7d420_Tag">
    <vt:lpwstr>10, 3, 0, 1</vt:lpwstr>
  </property>
</Properties>
</file>