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4_{3938102B-2E1E-4B8C-9701-58059493B14F}" xr6:coauthVersionLast="47" xr6:coauthVersionMax="47" xr10:uidLastSave="{00000000-0000-0000-0000-000000000000}"/>
  <bookViews>
    <workbookView xWindow="-120" yWindow="-16320" windowWidth="29040" windowHeight="15840" xr2:uid="{97554F20-7935-4BE0-BF07-75FB63B1E65C}"/>
  </bookViews>
  <sheets>
    <sheet name="InvestorReport" sheetId="1" r:id="rId1"/>
  </sheets>
  <definedNames>
    <definedName name="CBPrin2_DTEBgn">#REF!</definedName>
    <definedName name="CBPrin3_DTEBgn">#REF!</definedName>
    <definedName name="_xlnm.Print_Area" localSheetId="0">InvestorReport!$A$1:$R$391</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3" i="1" l="1"/>
  <c r="N312" i="1"/>
  <c r="N311" i="1"/>
  <c r="N310" i="1"/>
  <c r="J309" i="1"/>
  <c r="C309" i="1"/>
  <c r="J306" i="1"/>
  <c r="K304" i="1"/>
  <c r="P313" i="1" s="1"/>
  <c r="C313" i="1" s="1"/>
  <c r="J296" i="1"/>
  <c r="H296" i="1"/>
  <c r="J261" i="1"/>
  <c r="K255" i="1" s="1"/>
  <c r="H261" i="1"/>
  <c r="I260" i="1" s="1"/>
  <c r="J251" i="1"/>
  <c r="K246" i="1" s="1"/>
  <c r="H251" i="1"/>
  <c r="I247" i="1" s="1"/>
  <c r="I248" i="1"/>
  <c r="J240" i="1"/>
  <c r="K237" i="1" s="1"/>
  <c r="H240" i="1"/>
  <c r="I235" i="1" s="1"/>
  <c r="J223" i="1"/>
  <c r="K218" i="1" s="1"/>
  <c r="H223" i="1"/>
  <c r="I216" i="1" s="1"/>
  <c r="J169" i="1"/>
  <c r="K162" i="1" s="1"/>
  <c r="H169" i="1"/>
  <c r="I164" i="1" s="1"/>
  <c r="J142" i="1"/>
  <c r="K135" i="1" s="1"/>
  <c r="H142" i="1"/>
  <c r="I141" i="1" s="1"/>
  <c r="I134" i="1"/>
  <c r="J125" i="1"/>
  <c r="K118" i="1" s="1"/>
  <c r="H125" i="1"/>
  <c r="I124" i="1" s="1"/>
  <c r="J112" i="1"/>
  <c r="K111" i="1" s="1"/>
  <c r="H112" i="1"/>
  <c r="I110" i="1" s="1"/>
  <c r="J106" i="1"/>
  <c r="K105" i="1" s="1"/>
  <c r="H106" i="1"/>
  <c r="I105" i="1" s="1"/>
  <c r="K91" i="1"/>
  <c r="E9" i="1"/>
  <c r="I245" i="1" l="1"/>
  <c r="I212" i="1"/>
  <c r="I249" i="1"/>
  <c r="I250" i="1"/>
  <c r="I161" i="1"/>
  <c r="I221" i="1"/>
  <c r="I104" i="1"/>
  <c r="I103" i="1" s="1"/>
  <c r="I106" i="1" s="1"/>
  <c r="I229" i="1"/>
  <c r="I255" i="1"/>
  <c r="I111" i="1"/>
  <c r="I230" i="1"/>
  <c r="I256" i="1"/>
  <c r="I109" i="1"/>
  <c r="I112" i="1" s="1"/>
  <c r="I231" i="1"/>
  <c r="I232" i="1"/>
  <c r="I236" i="1"/>
  <c r="I237" i="1"/>
  <c r="I214" i="1"/>
  <c r="I238" i="1"/>
  <c r="I257" i="1"/>
  <c r="K110" i="1"/>
  <c r="K109" i="1" s="1"/>
  <c r="K112" i="1" s="1"/>
  <c r="I215" i="1"/>
  <c r="I239" i="1"/>
  <c r="I258" i="1"/>
  <c r="I217" i="1"/>
  <c r="I259" i="1"/>
  <c r="I218" i="1"/>
  <c r="I219" i="1"/>
  <c r="I117" i="1"/>
  <c r="I220" i="1"/>
  <c r="J307" i="1"/>
  <c r="J314" i="1" s="1"/>
  <c r="I222" i="1"/>
  <c r="I246" i="1"/>
  <c r="P310" i="1"/>
  <c r="C310" i="1" s="1"/>
  <c r="I213" i="1"/>
  <c r="I162" i="1"/>
  <c r="I163" i="1"/>
  <c r="K163" i="1"/>
  <c r="K219" i="1"/>
  <c r="K230" i="1"/>
  <c r="K238" i="1"/>
  <c r="K247" i="1"/>
  <c r="K256" i="1"/>
  <c r="I119" i="1"/>
  <c r="I136" i="1"/>
  <c r="K120" i="1"/>
  <c r="K129" i="1"/>
  <c r="K137" i="1"/>
  <c r="K164" i="1"/>
  <c r="K212" i="1"/>
  <c r="K220" i="1"/>
  <c r="K231" i="1"/>
  <c r="K239" i="1"/>
  <c r="K248" i="1"/>
  <c r="K257" i="1"/>
  <c r="K121" i="1"/>
  <c r="K130" i="1"/>
  <c r="K138" i="1"/>
  <c r="K165" i="1"/>
  <c r="K213" i="1"/>
  <c r="K221" i="1"/>
  <c r="K232" i="1"/>
  <c r="K249" i="1"/>
  <c r="K258" i="1"/>
  <c r="K119" i="1"/>
  <c r="K136" i="1"/>
  <c r="I120" i="1"/>
  <c r="I129" i="1"/>
  <c r="I137" i="1"/>
  <c r="I233" i="1"/>
  <c r="I121" i="1"/>
  <c r="I130" i="1"/>
  <c r="I138" i="1"/>
  <c r="K104" i="1"/>
  <c r="K103" i="1" s="1"/>
  <c r="K106" i="1" s="1"/>
  <c r="K122" i="1"/>
  <c r="K131" i="1"/>
  <c r="K139" i="1"/>
  <c r="K158" i="1"/>
  <c r="K166" i="1"/>
  <c r="K214" i="1"/>
  <c r="K222" i="1"/>
  <c r="K233" i="1"/>
  <c r="K250" i="1"/>
  <c r="K259" i="1"/>
  <c r="P311" i="1"/>
  <c r="C311" i="1" s="1"/>
  <c r="H322" i="1" s="1"/>
  <c r="I158" i="1"/>
  <c r="I166" i="1"/>
  <c r="J196" i="1"/>
  <c r="I159" i="1"/>
  <c r="I167" i="1"/>
  <c r="I234" i="1"/>
  <c r="H274" i="1"/>
  <c r="I281" i="1" s="1"/>
  <c r="H280" i="1"/>
  <c r="H288" i="1" s="1"/>
  <c r="I118" i="1"/>
  <c r="I135" i="1"/>
  <c r="I165" i="1"/>
  <c r="H196" i="1"/>
  <c r="I123" i="1"/>
  <c r="I132" i="1"/>
  <c r="I140" i="1"/>
  <c r="K123" i="1"/>
  <c r="K132" i="1"/>
  <c r="K140" i="1"/>
  <c r="K159" i="1"/>
  <c r="K167" i="1"/>
  <c r="K215" i="1"/>
  <c r="K234" i="1"/>
  <c r="K260" i="1"/>
  <c r="I122" i="1"/>
  <c r="I131" i="1"/>
  <c r="I139" i="1"/>
  <c r="I160" i="1"/>
  <c r="I168" i="1"/>
  <c r="J274" i="1"/>
  <c r="K271" i="1" s="1"/>
  <c r="J280" i="1"/>
  <c r="J288" i="1" s="1"/>
  <c r="P312" i="1"/>
  <c r="C312" i="1" s="1"/>
  <c r="H323" i="1" s="1"/>
  <c r="I116" i="1"/>
  <c r="I133" i="1"/>
  <c r="K116" i="1"/>
  <c r="K124" i="1"/>
  <c r="K133" i="1"/>
  <c r="K141" i="1"/>
  <c r="K160" i="1"/>
  <c r="K168" i="1"/>
  <c r="K216" i="1"/>
  <c r="K235" i="1"/>
  <c r="K117" i="1"/>
  <c r="K134" i="1"/>
  <c r="K161" i="1"/>
  <c r="K217" i="1"/>
  <c r="K236" i="1"/>
  <c r="K245" i="1"/>
  <c r="K229" i="1"/>
  <c r="I244" i="1" l="1"/>
  <c r="I251" i="1" s="1"/>
  <c r="I211" i="1"/>
  <c r="I223" i="1" s="1"/>
  <c r="I254" i="1"/>
  <c r="I261" i="1" s="1"/>
  <c r="I228" i="1"/>
  <c r="I240" i="1" s="1"/>
  <c r="K278" i="1"/>
  <c r="K273" i="1"/>
  <c r="I284" i="1"/>
  <c r="K157" i="1"/>
  <c r="K169" i="1" s="1"/>
  <c r="I115" i="1"/>
  <c r="I125" i="1" s="1"/>
  <c r="K254" i="1"/>
  <c r="K261" i="1" s="1"/>
  <c r="K128" i="1"/>
  <c r="K142" i="1" s="1"/>
  <c r="I287" i="1"/>
  <c r="I272" i="1"/>
  <c r="K115" i="1"/>
  <c r="K125" i="1" s="1"/>
  <c r="K283" i="1"/>
  <c r="H319" i="1"/>
  <c r="K286" i="1"/>
  <c r="I293" i="1"/>
  <c r="I264" i="1"/>
  <c r="I292" i="1"/>
  <c r="I267" i="1"/>
  <c r="I269" i="1"/>
  <c r="I268" i="1"/>
  <c r="I265" i="1"/>
  <c r="I295" i="1"/>
  <c r="I266" i="1"/>
  <c r="I294" i="1"/>
  <c r="J197" i="1"/>
  <c r="K196" i="1" s="1"/>
  <c r="I286" i="1"/>
  <c r="I283" i="1"/>
  <c r="I278" i="1"/>
  <c r="I157" i="1"/>
  <c r="I169" i="1" s="1"/>
  <c r="H321" i="1"/>
  <c r="H320" i="1"/>
  <c r="I277" i="1"/>
  <c r="I271" i="1"/>
  <c r="K293" i="1"/>
  <c r="K292" i="1"/>
  <c r="K270" i="1"/>
  <c r="K269" i="1"/>
  <c r="K268" i="1"/>
  <c r="K267" i="1"/>
  <c r="K295" i="1"/>
  <c r="K266" i="1"/>
  <c r="K294" i="1"/>
  <c r="K265" i="1"/>
  <c r="K264" i="1" s="1"/>
  <c r="K274" i="1" s="1"/>
  <c r="K285" i="1"/>
  <c r="K282" i="1"/>
  <c r="K228" i="1"/>
  <c r="K240" i="1" s="1"/>
  <c r="H197" i="1"/>
  <c r="I196" i="1" s="1"/>
  <c r="I128" i="1"/>
  <c r="I142" i="1" s="1"/>
  <c r="I285" i="1"/>
  <c r="I273" i="1"/>
  <c r="K281" i="1"/>
  <c r="K244" i="1"/>
  <c r="K251" i="1" s="1"/>
  <c r="H318" i="1"/>
  <c r="K284" i="1"/>
  <c r="I279" i="1"/>
  <c r="K211" i="1"/>
  <c r="K223" i="1" s="1"/>
  <c r="H324" i="1"/>
  <c r="I282" i="1"/>
  <c r="K287" i="1"/>
  <c r="K272" i="1"/>
  <c r="K279" i="1"/>
  <c r="I280" i="1" l="1"/>
  <c r="I288" i="1" s="1"/>
  <c r="I296" i="1"/>
  <c r="I189" i="1"/>
  <c r="I193" i="1"/>
  <c r="I185" i="1"/>
  <c r="I190" i="1"/>
  <c r="I192" i="1"/>
  <c r="I184" i="1"/>
  <c r="I191" i="1"/>
  <c r="I183" i="1"/>
  <c r="I186" i="1"/>
  <c r="I188" i="1"/>
  <c r="I187" i="1"/>
  <c r="I194" i="1"/>
  <c r="I195" i="1"/>
  <c r="H325" i="1"/>
  <c r="I318" i="1" s="1"/>
  <c r="I270" i="1"/>
  <c r="I274" i="1" s="1"/>
  <c r="K187" i="1"/>
  <c r="K186" i="1"/>
  <c r="K193" i="1"/>
  <c r="K185" i="1"/>
  <c r="K192" i="1"/>
  <c r="K184" i="1"/>
  <c r="K191" i="1"/>
  <c r="K183" i="1"/>
  <c r="K190" i="1"/>
  <c r="K189" i="1"/>
  <c r="K188" i="1"/>
  <c r="K194" i="1"/>
  <c r="K195" i="1"/>
  <c r="K280" i="1"/>
  <c r="K277" i="1" s="1"/>
  <c r="K288" i="1" s="1"/>
  <c r="K296" i="1"/>
  <c r="I182" i="1" l="1"/>
  <c r="I197" i="1" s="1"/>
  <c r="I319" i="1"/>
  <c r="K182" i="1"/>
  <c r="K197" i="1" s="1"/>
  <c r="P314" i="1"/>
  <c r="K52" i="1" s="1"/>
  <c r="I323" i="1"/>
  <c r="I322" i="1"/>
  <c r="I320" i="1"/>
  <c r="I324" i="1"/>
  <c r="I321" i="1"/>
  <c r="I325" i="1" l="1"/>
</calcChain>
</file>

<file path=xl/sharedStrings.xml><?xml version="1.0" encoding="utf-8"?>
<sst xmlns="http://schemas.openxmlformats.org/spreadsheetml/2006/main" count="421" uniqueCount="280">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</sst>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17" fillId="2" borderId="0" xfId="3" applyNumberFormat="1" applyFont="1" applyFill="1"/>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165" fontId="3" fillId="2" borderId="0" xfId="0" applyNumberFormat="1" applyFont="1" applyFill="1"/>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right"/>
    </xf>
    <xf numFmtId="0" fontId="3" fillId="2" borderId="0" xfId="0" applyFont="1" applyFill="1" applyAlignment="1">
      <alignment horizontal="right" wrapText="1"/>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171" fontId="3" fillId="2" borderId="0" xfId="0" applyNumberFormat="1" applyFont="1" applyFill="1" applyAlignment="1">
      <alignment horizontal="right"/>
    </xf>
    <xf numFmtId="173" fontId="3" fillId="2" borderId="0" xfId="0" applyNumberFormat="1" applyFont="1" applyFill="1" applyAlignment="1">
      <alignment horizontal="righ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0" fontId="7" fillId="2" borderId="0" xfId="0" applyNumberFormat="1" applyFont="1" applyFill="1" applyAlignment="1">
      <alignment horizontal="right"/>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3" fontId="3" fillId="2" borderId="0" xfId="3" applyNumberFormat="1" applyFont="1" applyFill="1" applyAlignment="1">
      <alignment horizontal="right"/>
    </xf>
    <xf numFmtId="168" fontId="4" fillId="2" borderId="0" xfId="0" applyNumberFormat="1" applyFont="1" applyFill="1" applyAlignment="1">
      <alignment horizontal="center"/>
    </xf>
    <xf numFmtId="0" fontId="4" fillId="2" borderId="0" xfId="0" applyFont="1" applyFill="1" applyAlignment="1">
      <alignment horizontal="center"/>
    </xf>
  </cellXfs>
  <cellStyles count="10">
    <cellStyle name="Comma" xfId="1" builtinId="3"/>
    <cellStyle name="Comma 2" xfId="6" xr:uid="{A4D2BC6F-1767-4EAD-A642-0FBF9B842F83}"/>
    <cellStyle name="Normal" xfId="0" builtinId="0"/>
    <cellStyle name="Normal 13 2" xfId="4" xr:uid="{A1F1B01A-07C3-4C66-8841-863C1ADA5C6F}"/>
    <cellStyle name="Normal 2" xfId="3" xr:uid="{391D6962-395B-49DB-B534-70972D97A376}"/>
    <cellStyle name="Normal 3 2" xfId="8" xr:uid="{2AF852D4-4213-4265-A06A-A4986791BD52}"/>
    <cellStyle name="Normal 40" xfId="7" xr:uid="{DC13B956-DA00-41B1-8A1A-ABC48B674DE4}"/>
    <cellStyle name="Normal 41" xfId="9" xr:uid="{CF004A28-88E2-4F1A-A0B0-66D57C0C1417}"/>
    <cellStyle name="Percent" xfId="2" builtinId="5"/>
    <cellStyle name="Percent 2" xfId="5" xr:uid="{19B0BDD3-004A-47AB-B013-BE06C7F2A06C}"/>
  </cellStyles>
  <dxfs count="0"/>
  <tableStyles count="1" defaultTableStyle="TableStyleMedium2" defaultPivotStyle="PivotStyleLight16">
    <tableStyle name="Invisible" pivot="0" table="0" count="0" xr9:uid="{5C482F22-37AB-42B9-8D3C-D44DA0382D8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6E89-43D3-853D-2B0C7DDCEEFF}"/>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123708</xdr:rowOff>
    </xdr:to>
    <xdr:pic>
      <xdr:nvPicPr>
        <xdr:cNvPr id="2" name="Picture 2">
          <a:extLst>
            <a:ext uri="{FF2B5EF4-FFF2-40B4-BE49-F238E27FC236}">
              <a16:creationId xmlns:a16="http://schemas.microsoft.com/office/drawing/2014/main" id="{8616CD84-004A-4E39-BF65-72E64FA217E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E7392080-6907-4702-9D87-A49AD68BC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352425</xdr:colOff>
      <xdr:row>334</xdr:row>
      <xdr:rowOff>0</xdr:rowOff>
    </xdr:from>
    <xdr:to>
      <xdr:col>14</xdr:col>
      <xdr:colOff>1181100</xdr:colOff>
      <xdr:row>346</xdr:row>
      <xdr:rowOff>9525</xdr:rowOff>
    </xdr:to>
    <xdr:sp macro="" textlink="">
      <xdr:nvSpPr>
        <xdr:cNvPr id="4" name="TextBox 3">
          <a:extLst>
            <a:ext uri="{FF2B5EF4-FFF2-40B4-BE49-F238E27FC236}">
              <a16:creationId xmlns:a16="http://schemas.microsoft.com/office/drawing/2014/main" id="{FBDCC2C1-0637-47E2-AB04-F0E4B5EB0445}"/>
            </a:ext>
          </a:extLst>
        </xdr:cNvPr>
        <xdr:cNvSpPr txBox="1"/>
      </xdr:nvSpPr>
      <xdr:spPr>
        <a:xfrm>
          <a:off x="1371600" y="44215050"/>
          <a:ext cx="17754600" cy="2124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339725</xdr:colOff>
      <xdr:row>349</xdr:row>
      <xdr:rowOff>152399</xdr:rowOff>
    </xdr:from>
    <xdr:to>
      <xdr:col>14</xdr:col>
      <xdr:colOff>1181100</xdr:colOff>
      <xdr:row>375</xdr:row>
      <xdr:rowOff>19050</xdr:rowOff>
    </xdr:to>
    <xdr:sp macro="" textlink="">
      <xdr:nvSpPr>
        <xdr:cNvPr id="5" name="TextBox 4">
          <a:extLst>
            <a:ext uri="{FF2B5EF4-FFF2-40B4-BE49-F238E27FC236}">
              <a16:creationId xmlns:a16="http://schemas.microsoft.com/office/drawing/2014/main" id="{D9980CBA-EE69-4530-AB26-E1018E32DD1C}"/>
            </a:ext>
          </a:extLst>
        </xdr:cNvPr>
        <xdr:cNvSpPr txBox="1"/>
      </xdr:nvSpPr>
      <xdr:spPr>
        <a:xfrm>
          <a:off x="1358900" y="46967774"/>
          <a:ext cx="17767300" cy="40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 December 2023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Calibri" panose="020F0502020204030204" pitchFamily="34" charset="0"/>
              <a:ea typeface="+mn-ea"/>
              <a:cs typeface="Calibri" panose="020F0502020204030204" pitchFamily="34" charset="0"/>
            </a:rPr>
            <a:t>]</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349250</xdr:colOff>
      <xdr:row>377</xdr:row>
      <xdr:rowOff>142875</xdr:rowOff>
    </xdr:from>
    <xdr:to>
      <xdr:col>14</xdr:col>
      <xdr:colOff>1162050</xdr:colOff>
      <xdr:row>389</xdr:row>
      <xdr:rowOff>152400</xdr:rowOff>
    </xdr:to>
    <xdr:sp macro="" textlink="">
      <xdr:nvSpPr>
        <xdr:cNvPr id="6" name="TextBox 5">
          <a:extLst>
            <a:ext uri="{FF2B5EF4-FFF2-40B4-BE49-F238E27FC236}">
              <a16:creationId xmlns:a16="http://schemas.microsoft.com/office/drawing/2014/main" id="{F06BDB16-5722-4D5A-9046-1C1F1C78ECD3}"/>
            </a:ext>
          </a:extLst>
        </xdr:cNvPr>
        <xdr:cNvSpPr txBox="1"/>
      </xdr:nvSpPr>
      <xdr:spPr>
        <a:xfrm>
          <a:off x="1368425" y="51492150"/>
          <a:ext cx="17738725"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355599</xdr:colOff>
      <xdr:row>328</xdr:row>
      <xdr:rowOff>0</xdr:rowOff>
    </xdr:from>
    <xdr:to>
      <xdr:col>15</xdr:col>
      <xdr:colOff>0</xdr:colOff>
      <xdr:row>332</xdr:row>
      <xdr:rowOff>171450</xdr:rowOff>
    </xdr:to>
    <xdr:sp macro="" textlink="">
      <xdr:nvSpPr>
        <xdr:cNvPr id="7" name="TextBox 6">
          <a:extLst>
            <a:ext uri="{FF2B5EF4-FFF2-40B4-BE49-F238E27FC236}">
              <a16:creationId xmlns:a16="http://schemas.microsoft.com/office/drawing/2014/main" id="{437FA787-9E8D-47FD-B30E-27259B6556E0}"/>
            </a:ext>
          </a:extLst>
        </xdr:cNvPr>
        <xdr:cNvSpPr txBox="1"/>
      </xdr:nvSpPr>
      <xdr:spPr>
        <a:xfrm>
          <a:off x="1231899" y="43129200"/>
          <a:ext cx="15789276"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Certain information regarding the Loans</a:t>
          </a:r>
        </a:p>
        <a:p>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a:t>
          </a:r>
          <a:endParaRPr lang="en-NZ" sz="110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3913-E3ED-4630-9DE5-9D5154E9B715}">
  <sheetPr>
    <pageSetUpPr fitToPage="1"/>
  </sheetPr>
  <dimension ref="A2:V343"/>
  <sheetViews>
    <sheetView tabSelected="1" topLeftCell="B335" zoomScaleNormal="100" zoomScaleSheetLayoutView="100" workbookViewId="0">
      <selection activeCell="B335" sqref="A1:XFD1048576"/>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December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45657</v>
      </c>
      <c r="P35" s="37"/>
    </row>
    <row r="36" spans="1:22" ht="13" x14ac:dyDescent="0.3">
      <c r="D36" s="45"/>
      <c r="E36" s="45" t="s">
        <v>45</v>
      </c>
      <c r="F36" s="45"/>
      <c r="G36" s="45"/>
      <c r="H36" s="45"/>
      <c r="I36" s="57"/>
      <c r="J36" s="45"/>
      <c r="K36" s="58">
        <v>45627</v>
      </c>
      <c r="P36" s="37"/>
    </row>
    <row r="37" spans="1:22" x14ac:dyDescent="0.25">
      <c r="D37" s="45"/>
      <c r="E37" s="45" t="s">
        <v>46</v>
      </c>
      <c r="F37" s="45"/>
      <c r="G37" s="45"/>
      <c r="H37" s="45"/>
      <c r="I37" s="59"/>
      <c r="J37" s="45"/>
      <c r="K37" s="58">
        <v>45657</v>
      </c>
      <c r="P37" s="37"/>
    </row>
    <row r="38" spans="1:22" x14ac:dyDescent="0.25">
      <c r="B38" s="1">
        <v>1</v>
      </c>
      <c r="D38" s="45"/>
      <c r="E38" s="45" t="s">
        <v>47</v>
      </c>
      <c r="F38" s="45"/>
      <c r="G38" s="45"/>
      <c r="H38" s="45"/>
      <c r="I38" s="45"/>
      <c r="J38" s="45"/>
      <c r="K38" s="60">
        <v>34411</v>
      </c>
    </row>
    <row r="39" spans="1:22" x14ac:dyDescent="0.25">
      <c r="B39" s="1">
        <v>2</v>
      </c>
      <c r="D39" s="45"/>
      <c r="E39" s="45" t="s">
        <v>48</v>
      </c>
      <c r="F39" s="45"/>
      <c r="G39" s="45"/>
      <c r="H39" s="45"/>
      <c r="I39" s="45"/>
      <c r="J39" s="45"/>
      <c r="K39" s="60">
        <v>7082950631.2799997</v>
      </c>
    </row>
    <row r="40" spans="1:22" x14ac:dyDescent="0.25">
      <c r="D40" s="45"/>
      <c r="E40" s="45" t="s">
        <v>49</v>
      </c>
      <c r="F40" s="45"/>
      <c r="G40" s="45"/>
      <c r="H40" s="45"/>
      <c r="I40" s="45"/>
      <c r="J40" s="45"/>
      <c r="K40" s="60">
        <v>417049368.72000003</v>
      </c>
      <c r="O40" s="61"/>
      <c r="P40" s="2" t="s">
        <v>50</v>
      </c>
      <c r="T40" s="18"/>
    </row>
    <row r="41" spans="1:22" x14ac:dyDescent="0.25">
      <c r="B41" s="1">
        <v>3</v>
      </c>
      <c r="D41" s="45"/>
      <c r="E41" s="45" t="s">
        <v>51</v>
      </c>
      <c r="F41" s="45"/>
      <c r="G41" s="45"/>
      <c r="H41" s="45"/>
      <c r="I41" s="45"/>
      <c r="J41" s="45"/>
      <c r="K41" s="60">
        <v>205833.90867106451</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0.53008000349999995</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0.51481157960000001</v>
      </c>
      <c r="O45" s="65"/>
    </row>
    <row r="46" spans="1:22" ht="14.5" x14ac:dyDescent="0.25">
      <c r="A46" s="1">
        <v>31</v>
      </c>
      <c r="B46" s="1">
        <v>205</v>
      </c>
      <c r="D46" s="45"/>
      <c r="E46" s="64" t="s">
        <v>56</v>
      </c>
      <c r="F46" s="45"/>
      <c r="G46" s="45"/>
      <c r="H46" s="45"/>
      <c r="I46" s="45"/>
      <c r="J46" s="45"/>
      <c r="K46" s="63">
        <v>0.48174313060000001</v>
      </c>
    </row>
    <row r="47" spans="1:22" x14ac:dyDescent="0.25">
      <c r="B47" s="1">
        <v>6</v>
      </c>
      <c r="D47" s="45"/>
      <c r="E47" s="45" t="s">
        <v>57</v>
      </c>
      <c r="F47" s="45"/>
      <c r="G47" s="45"/>
      <c r="H47" s="45"/>
      <c r="I47" s="45"/>
      <c r="J47" s="45"/>
      <c r="K47" s="66">
        <v>6.3702560000000005E-2</v>
      </c>
    </row>
    <row r="48" spans="1:22" ht="14.5" x14ac:dyDescent="0.25">
      <c r="B48" s="1">
        <v>10</v>
      </c>
      <c r="D48" s="45"/>
      <c r="E48" s="45" t="s">
        <v>58</v>
      </c>
      <c r="F48" s="45"/>
      <c r="G48" s="45"/>
      <c r="H48" s="45"/>
      <c r="I48" s="45"/>
      <c r="J48" s="45"/>
      <c r="K48" s="60">
        <v>50.832911476299998</v>
      </c>
    </row>
    <row r="49" spans="2:11" x14ac:dyDescent="0.25">
      <c r="B49" s="1">
        <v>11</v>
      </c>
      <c r="D49" s="45"/>
      <c r="E49" s="45" t="s">
        <v>59</v>
      </c>
      <c r="F49" s="45"/>
      <c r="G49" s="45"/>
      <c r="H49" s="45"/>
      <c r="I49" s="45"/>
      <c r="J49" s="45"/>
      <c r="K49" s="60">
        <v>284.11700000000002</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23.676416666666665</v>
      </c>
    </row>
    <row r="52" spans="2:11" x14ac:dyDescent="0.25">
      <c r="D52" s="45"/>
      <c r="E52" s="45" t="s">
        <v>62</v>
      </c>
      <c r="F52" s="45"/>
      <c r="G52" s="45"/>
      <c r="H52" s="45"/>
      <c r="I52" s="45"/>
      <c r="J52" s="45"/>
      <c r="K52" s="67">
        <f>P314</f>
        <v>2.9704954004643587</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39119822.140621915</v>
      </c>
    </row>
    <row r="68" spans="2:11" x14ac:dyDescent="0.25">
      <c r="D68" s="45"/>
      <c r="E68" s="45" t="s">
        <v>81</v>
      </c>
      <c r="F68" s="45"/>
      <c r="G68" s="45"/>
      <c r="H68" s="45"/>
      <c r="I68" s="45"/>
      <c r="J68" s="45"/>
      <c r="K68" s="69">
        <v>154255587.06</v>
      </c>
    </row>
    <row r="69" spans="2:11" ht="14" x14ac:dyDescent="0.25">
      <c r="E69" s="70" t="s">
        <v>82</v>
      </c>
    </row>
    <row r="70" spans="2:11" ht="14" x14ac:dyDescent="0.25">
      <c r="E70" s="70" t="s">
        <v>83</v>
      </c>
    </row>
    <row r="72" spans="2:11" ht="13" x14ac:dyDescent="0.3">
      <c r="D72" s="55" t="s">
        <v>84</v>
      </c>
      <c r="E72" s="45"/>
      <c r="F72" s="45"/>
      <c r="G72" s="45"/>
      <c r="H72" s="45"/>
      <c r="I72" s="45"/>
      <c r="J72" s="46"/>
      <c r="K72" s="68" t="s">
        <v>85</v>
      </c>
    </row>
    <row r="73" spans="2:11" x14ac:dyDescent="0.25">
      <c r="B73" s="1" t="s">
        <v>86</v>
      </c>
      <c r="D73" s="45" t="s">
        <v>87</v>
      </c>
      <c r="E73" s="45" t="s">
        <v>88</v>
      </c>
      <c r="F73" s="45"/>
      <c r="G73" s="45"/>
      <c r="H73" s="45"/>
      <c r="I73" s="45"/>
      <c r="J73" s="46"/>
      <c r="K73" s="69">
        <v>6373492060.9499998</v>
      </c>
    </row>
    <row r="74" spans="2:11" x14ac:dyDescent="0.25">
      <c r="B74" s="71" t="s">
        <v>89</v>
      </c>
      <c r="D74" s="45"/>
      <c r="E74" s="45" t="s">
        <v>90</v>
      </c>
      <c r="F74" s="45"/>
      <c r="G74" s="45"/>
      <c r="H74" s="45"/>
      <c r="I74" s="45"/>
      <c r="J74" s="157" t="s">
        <v>91</v>
      </c>
      <c r="K74" s="69"/>
    </row>
    <row r="75" spans="2:11" x14ac:dyDescent="0.25">
      <c r="B75" s="71" t="s">
        <v>92</v>
      </c>
      <c r="D75" s="45"/>
      <c r="E75" s="45" t="s">
        <v>93</v>
      </c>
      <c r="F75" s="45"/>
      <c r="G75" s="45"/>
      <c r="H75" s="45"/>
      <c r="I75" s="45"/>
      <c r="J75" s="69">
        <v>6373492060.9499998</v>
      </c>
      <c r="K75" s="69"/>
    </row>
    <row r="76" spans="2:11" x14ac:dyDescent="0.25">
      <c r="B76" s="71" t="s">
        <v>94</v>
      </c>
      <c r="D76" s="45"/>
      <c r="E76" s="45" t="s">
        <v>95</v>
      </c>
      <c r="F76" s="45"/>
      <c r="G76" s="45"/>
      <c r="H76" s="45"/>
      <c r="I76" s="45"/>
      <c r="J76" s="69">
        <v>6992997065.4826002</v>
      </c>
      <c r="K76" s="69"/>
    </row>
    <row r="77" spans="2:11" x14ac:dyDescent="0.25">
      <c r="B77" s="71" t="s">
        <v>96</v>
      </c>
      <c r="D77" s="45" t="s">
        <v>97</v>
      </c>
      <c r="E77" s="45" t="s">
        <v>98</v>
      </c>
      <c r="F77" s="45"/>
      <c r="G77" s="45"/>
      <c r="H77" s="45"/>
      <c r="I77" s="45"/>
      <c r="J77" s="46"/>
      <c r="K77" s="72">
        <v>417049368.72000003</v>
      </c>
    </row>
    <row r="78" spans="2:11" x14ac:dyDescent="0.25">
      <c r="B78" s="71" t="s">
        <v>99</v>
      </c>
      <c r="D78" s="45" t="s">
        <v>100</v>
      </c>
      <c r="E78" s="45" t="s">
        <v>101</v>
      </c>
      <c r="F78" s="45"/>
      <c r="G78" s="45"/>
      <c r="H78" s="45"/>
      <c r="I78" s="45"/>
      <c r="J78" s="46"/>
      <c r="K78" s="69">
        <v>0</v>
      </c>
    </row>
    <row r="79" spans="2:11" x14ac:dyDescent="0.25">
      <c r="B79" s="71" t="s">
        <v>102</v>
      </c>
      <c r="D79" s="45" t="s">
        <v>103</v>
      </c>
      <c r="E79" s="45" t="s">
        <v>104</v>
      </c>
      <c r="F79" s="45"/>
      <c r="G79" s="45"/>
      <c r="H79" s="45"/>
      <c r="I79" s="45"/>
      <c r="J79" s="46"/>
      <c r="K79" s="69">
        <v>0</v>
      </c>
    </row>
    <row r="80" spans="2:11" x14ac:dyDescent="0.25">
      <c r="B80" s="71" t="s">
        <v>105</v>
      </c>
      <c r="D80" s="45" t="s">
        <v>106</v>
      </c>
      <c r="E80" s="45" t="s">
        <v>107</v>
      </c>
      <c r="F80" s="45"/>
      <c r="G80" s="45"/>
      <c r="H80" s="45"/>
      <c r="I80" s="45"/>
      <c r="J80" s="46"/>
      <c r="K80" s="69">
        <v>0</v>
      </c>
    </row>
    <row r="81" spans="2:12" x14ac:dyDescent="0.25">
      <c r="B81" s="71" t="s">
        <v>108</v>
      </c>
      <c r="D81" s="45"/>
      <c r="E81" s="40" t="s">
        <v>109</v>
      </c>
      <c r="F81" s="40"/>
      <c r="G81" s="40"/>
      <c r="H81" s="40"/>
      <c r="I81" s="40"/>
      <c r="J81" s="40"/>
      <c r="K81" s="73">
        <v>6790541429.6700001</v>
      </c>
      <c r="L81" s="74"/>
    </row>
    <row r="82" spans="2:12" x14ac:dyDescent="0.25">
      <c r="B82" s="71" t="s">
        <v>110</v>
      </c>
      <c r="D82" s="45"/>
      <c r="E82" s="45" t="s">
        <v>111</v>
      </c>
      <c r="F82" s="45"/>
      <c r="G82" s="45"/>
      <c r="H82" s="45"/>
      <c r="I82" s="45"/>
      <c r="J82" s="45"/>
      <c r="K82" s="69">
        <v>4278292257</v>
      </c>
      <c r="L82" s="74"/>
    </row>
    <row r="83" spans="2:12" ht="13" thickBot="1" x14ac:dyDescent="0.3">
      <c r="B83" s="71"/>
      <c r="D83" s="45"/>
      <c r="E83" s="64" t="s">
        <v>112</v>
      </c>
      <c r="F83" s="45"/>
      <c r="G83" s="45"/>
      <c r="H83" s="45"/>
      <c r="I83" s="45"/>
      <c r="J83" s="45"/>
      <c r="K83" s="75">
        <v>2512249172.6700001</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76">
        <v>0.9</v>
      </c>
    </row>
    <row r="86" spans="2:12" x14ac:dyDescent="0.25">
      <c r="B86" s="71"/>
      <c r="D86" s="45"/>
      <c r="E86" s="45" t="s">
        <v>118</v>
      </c>
      <c r="F86" s="45"/>
      <c r="G86" s="45"/>
      <c r="H86" s="45"/>
      <c r="I86" s="45"/>
      <c r="J86" s="45"/>
      <c r="K86" s="76">
        <v>0.9</v>
      </c>
    </row>
    <row r="88" spans="2:12" ht="13" x14ac:dyDescent="0.3">
      <c r="B88" s="71"/>
      <c r="D88" s="77" t="s">
        <v>119</v>
      </c>
      <c r="E88" s="78"/>
      <c r="F88" s="78"/>
      <c r="G88" s="78"/>
      <c r="H88" s="78"/>
      <c r="I88" s="78"/>
      <c r="J88" s="78"/>
      <c r="K88" s="79"/>
      <c r="L88" s="80"/>
    </row>
    <row r="89" spans="2:12" x14ac:dyDescent="0.25">
      <c r="B89" s="71"/>
      <c r="D89" s="78"/>
      <c r="E89" s="78"/>
      <c r="F89" s="78"/>
      <c r="G89" s="78"/>
      <c r="H89" s="78"/>
      <c r="I89" s="78"/>
      <c r="J89" s="78"/>
      <c r="K89" s="79"/>
      <c r="L89" s="80"/>
    </row>
    <row r="90" spans="2:12" x14ac:dyDescent="0.25">
      <c r="B90" s="71"/>
      <c r="D90" s="78"/>
      <c r="E90" s="78" t="s">
        <v>120</v>
      </c>
      <c r="F90" s="78"/>
      <c r="G90" s="78"/>
      <c r="H90" s="78"/>
      <c r="I90" s="78"/>
      <c r="J90" s="78"/>
      <c r="K90" s="79">
        <v>1.1111</v>
      </c>
      <c r="L90" s="80"/>
    </row>
    <row r="91" spans="2:12" x14ac:dyDescent="0.25">
      <c r="B91" s="71"/>
      <c r="D91" s="78"/>
      <c r="E91" s="78" t="s">
        <v>121</v>
      </c>
      <c r="F91" s="78"/>
      <c r="G91" s="78"/>
      <c r="H91" s="78"/>
      <c r="I91" s="78"/>
      <c r="J91" s="78"/>
      <c r="K91" s="79">
        <f>1/K86</f>
        <v>1.1111111111111112</v>
      </c>
      <c r="L91" s="80"/>
    </row>
    <row r="92" spans="2:12" x14ac:dyDescent="0.25">
      <c r="B92" s="71"/>
      <c r="D92" s="78"/>
      <c r="E92" s="78" t="s">
        <v>122</v>
      </c>
      <c r="F92" s="78"/>
      <c r="G92" s="78"/>
      <c r="H92" s="78"/>
      <c r="I92" s="78"/>
      <c r="J92" s="78"/>
      <c r="K92" s="79">
        <v>1.7530359193504719</v>
      </c>
      <c r="L92" s="80"/>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159" t="s">
        <v>130</v>
      </c>
      <c r="I100" s="159"/>
      <c r="J100" s="158" t="s">
        <v>131</v>
      </c>
      <c r="K100" s="158"/>
    </row>
    <row r="101" spans="2:11" x14ac:dyDescent="0.25">
      <c r="H101" s="143" t="s">
        <v>85</v>
      </c>
      <c r="I101" s="143" t="s">
        <v>132</v>
      </c>
      <c r="J101" s="155"/>
      <c r="K101" s="156" t="s">
        <v>132</v>
      </c>
    </row>
    <row r="102" spans="2:11" ht="13" x14ac:dyDescent="0.3">
      <c r="D102" s="29" t="s">
        <v>133</v>
      </c>
      <c r="H102" s="45"/>
      <c r="I102" s="45"/>
      <c r="J102" s="84"/>
      <c r="K102" s="84"/>
    </row>
    <row r="103" spans="2:11" x14ac:dyDescent="0.25">
      <c r="B103" s="1">
        <v>301</v>
      </c>
      <c r="E103" s="85" t="s">
        <v>134</v>
      </c>
      <c r="H103" s="86">
        <v>6636517461.25</v>
      </c>
      <c r="I103" s="87">
        <f>1-SUM(I104:I105)</f>
        <v>0.93700000000000006</v>
      </c>
      <c r="J103" s="88">
        <v>33162</v>
      </c>
      <c r="K103" s="87">
        <f>1-SUM(K104:K105)</f>
        <v>0.9637</v>
      </c>
    </row>
    <row r="104" spans="2:11" x14ac:dyDescent="0.25">
      <c r="B104" s="1">
        <v>303</v>
      </c>
      <c r="E104" s="85" t="s">
        <v>135</v>
      </c>
      <c r="H104" s="86">
        <v>446357185.07999998</v>
      </c>
      <c r="I104" s="87">
        <f t="shared" ref="I104:K105" si="0">+ROUND(H104/H$106,4)</f>
        <v>6.3E-2</v>
      </c>
      <c r="J104" s="88">
        <v>1246</v>
      </c>
      <c r="K104" s="87">
        <f t="shared" si="0"/>
        <v>3.6200000000000003E-2</v>
      </c>
    </row>
    <row r="105" spans="2:11" x14ac:dyDescent="0.25">
      <c r="B105" s="1">
        <v>305</v>
      </c>
      <c r="E105" s="85" t="s">
        <v>136</v>
      </c>
      <c r="H105" s="86">
        <v>75984.95</v>
      </c>
      <c r="I105" s="87">
        <f t="shared" si="0"/>
        <v>0</v>
      </c>
      <c r="J105" s="88">
        <v>3</v>
      </c>
      <c r="K105" s="87">
        <f t="shared" si="0"/>
        <v>1E-4</v>
      </c>
    </row>
    <row r="106" spans="2:11" x14ac:dyDescent="0.25">
      <c r="D106" s="18"/>
      <c r="E106" s="89" t="s">
        <v>137</v>
      </c>
      <c r="F106" s="90"/>
      <c r="G106" s="90"/>
      <c r="H106" s="91">
        <f>SUM(H103:H105)</f>
        <v>7082950631.2799997</v>
      </c>
      <c r="I106" s="92">
        <f>SUM(I103:I105)</f>
        <v>1</v>
      </c>
      <c r="J106" s="93">
        <f>SUM(J103:J105)</f>
        <v>34411</v>
      </c>
      <c r="K106" s="92">
        <f>SUM(K103:K105)</f>
        <v>1</v>
      </c>
    </row>
    <row r="107" spans="2:11" x14ac:dyDescent="0.25">
      <c r="H107" s="84"/>
      <c r="I107" s="87"/>
      <c r="J107" s="84"/>
      <c r="K107" s="84"/>
    </row>
    <row r="108" spans="2:11" ht="13" x14ac:dyDescent="0.3">
      <c r="D108" s="29" t="s">
        <v>138</v>
      </c>
      <c r="H108" s="45"/>
      <c r="I108" s="45"/>
      <c r="J108" s="84"/>
      <c r="K108" s="84"/>
    </row>
    <row r="109" spans="2:11" x14ac:dyDescent="0.25">
      <c r="B109" s="1">
        <v>112</v>
      </c>
      <c r="E109" s="85" t="s">
        <v>139</v>
      </c>
      <c r="H109" s="86">
        <v>6682223180.8900003</v>
      </c>
      <c r="I109" s="87">
        <f>1-SUM(I110:I111)</f>
        <v>0.94340000000000002</v>
      </c>
      <c r="J109" s="88">
        <v>30133</v>
      </c>
      <c r="K109" s="87">
        <f>1-SUM(K110:K111)</f>
        <v>0.87570000000000003</v>
      </c>
    </row>
    <row r="110" spans="2:11" x14ac:dyDescent="0.25">
      <c r="B110" s="1">
        <v>114</v>
      </c>
      <c r="E110" s="85" t="s">
        <v>140</v>
      </c>
      <c r="H110" s="86">
        <v>400727450.38999999</v>
      </c>
      <c r="I110" s="87">
        <f t="shared" ref="I110:K111" si="1">+ROUND(H110/H$112,4)</f>
        <v>5.6599999999999998E-2</v>
      </c>
      <c r="J110" s="88">
        <v>4278</v>
      </c>
      <c r="K110" s="87">
        <f t="shared" si="1"/>
        <v>0.12429999999999999</v>
      </c>
    </row>
    <row r="111" spans="2:11" x14ac:dyDescent="0.25">
      <c r="B111" s="1">
        <v>116</v>
      </c>
      <c r="E111" s="85" t="s">
        <v>141</v>
      </c>
      <c r="H111" s="86">
        <v>0</v>
      </c>
      <c r="I111" s="87">
        <f t="shared" si="1"/>
        <v>0</v>
      </c>
      <c r="J111" s="88">
        <v>0</v>
      </c>
      <c r="K111" s="87">
        <f t="shared" si="1"/>
        <v>0</v>
      </c>
    </row>
    <row r="112" spans="2:11" x14ac:dyDescent="0.25">
      <c r="D112" s="94"/>
      <c r="E112" s="89" t="s">
        <v>142</v>
      </c>
      <c r="F112" s="90"/>
      <c r="G112" s="90"/>
      <c r="H112" s="91">
        <f>SUM(H109:H111)</f>
        <v>7082950631.2800007</v>
      </c>
      <c r="I112" s="92">
        <f>SUM(I109:I111)</f>
        <v>1</v>
      </c>
      <c r="J112" s="93">
        <f>SUM(J109:J111)</f>
        <v>34411</v>
      </c>
      <c r="K112" s="92">
        <f>SUM(K109:K111)</f>
        <v>1</v>
      </c>
    </row>
    <row r="113" spans="2:11" x14ac:dyDescent="0.25">
      <c r="H113" s="84"/>
      <c r="I113" s="87"/>
      <c r="J113" s="84"/>
      <c r="K113" s="84"/>
    </row>
    <row r="114" spans="2:11" ht="13" x14ac:dyDescent="0.3">
      <c r="D114" s="29" t="s">
        <v>143</v>
      </c>
      <c r="H114" s="45"/>
      <c r="I114" s="95"/>
      <c r="J114" s="84"/>
      <c r="K114" s="84"/>
    </row>
    <row r="115" spans="2:11" x14ac:dyDescent="0.25">
      <c r="B115" s="1">
        <v>550</v>
      </c>
      <c r="E115" s="65" t="s">
        <v>144</v>
      </c>
      <c r="H115" s="86">
        <v>2916286422.04</v>
      </c>
      <c r="I115" s="87">
        <f>1-SUM(I116:I124)</f>
        <v>0.41169999999999995</v>
      </c>
      <c r="J115" s="88">
        <v>9782</v>
      </c>
      <c r="K115" s="87">
        <f>1-SUM(K116:K124)</f>
        <v>0.2843</v>
      </c>
    </row>
    <row r="116" spans="2:11" x14ac:dyDescent="0.25">
      <c r="B116" s="1">
        <v>551</v>
      </c>
      <c r="E116" s="65" t="s">
        <v>145</v>
      </c>
      <c r="H116" s="86">
        <v>403117764.17000002</v>
      </c>
      <c r="I116" s="87">
        <f>ROUND(+H116/H$125,4)</f>
        <v>5.6899999999999999E-2</v>
      </c>
      <c r="J116" s="88">
        <v>2186</v>
      </c>
      <c r="K116" s="87">
        <f>ROUND(+J116/J$125,4)</f>
        <v>6.3500000000000001E-2</v>
      </c>
    </row>
    <row r="117" spans="2:11" x14ac:dyDescent="0.25">
      <c r="B117" s="1">
        <v>552</v>
      </c>
      <c r="E117" s="65" t="s">
        <v>146</v>
      </c>
      <c r="H117" s="86">
        <v>934323238.58000004</v>
      </c>
      <c r="I117" s="87">
        <f t="shared" ref="I117:I124" si="2">ROUND(+H117/H$125,4)</f>
        <v>0.13189999999999999</v>
      </c>
      <c r="J117" s="88">
        <v>5509</v>
      </c>
      <c r="K117" s="87">
        <f t="shared" ref="K117:K124" si="3">ROUND(+J117/J$125,4)</f>
        <v>0.16009999999999999</v>
      </c>
    </row>
    <row r="118" spans="2:11" x14ac:dyDescent="0.25">
      <c r="B118" s="1">
        <v>553</v>
      </c>
      <c r="E118" s="65" t="s">
        <v>147</v>
      </c>
      <c r="H118" s="86">
        <v>208027461.38999999</v>
      </c>
      <c r="I118" s="87">
        <f t="shared" si="2"/>
        <v>2.9399999999999999E-2</v>
      </c>
      <c r="J118" s="88">
        <v>1293</v>
      </c>
      <c r="K118" s="87">
        <f t="shared" si="3"/>
        <v>3.7600000000000001E-2</v>
      </c>
    </row>
    <row r="119" spans="2:11" x14ac:dyDescent="0.25">
      <c r="B119" s="1">
        <v>554</v>
      </c>
      <c r="E119" s="65" t="s">
        <v>148</v>
      </c>
      <c r="H119" s="86">
        <v>158666009.72999999</v>
      </c>
      <c r="I119" s="87">
        <f t="shared" si="2"/>
        <v>2.24E-2</v>
      </c>
      <c r="J119" s="88">
        <v>975</v>
      </c>
      <c r="K119" s="87">
        <f t="shared" si="3"/>
        <v>2.8299999999999999E-2</v>
      </c>
    </row>
    <row r="120" spans="2:11" x14ac:dyDescent="0.25">
      <c r="B120" s="1">
        <v>556</v>
      </c>
      <c r="E120" s="65" t="s">
        <v>149</v>
      </c>
      <c r="H120" s="86">
        <v>500214160.36000001</v>
      </c>
      <c r="I120" s="87">
        <f t="shared" si="2"/>
        <v>7.0599999999999996E-2</v>
      </c>
      <c r="J120" s="88">
        <v>3314</v>
      </c>
      <c r="K120" s="87">
        <f t="shared" si="3"/>
        <v>9.6299999999999997E-2</v>
      </c>
    </row>
    <row r="121" spans="2:11" x14ac:dyDescent="0.25">
      <c r="B121" s="1">
        <v>555</v>
      </c>
      <c r="E121" s="65" t="s">
        <v>150</v>
      </c>
      <c r="H121" s="86">
        <v>128957260.47</v>
      </c>
      <c r="I121" s="87">
        <f t="shared" si="2"/>
        <v>1.8200000000000001E-2</v>
      </c>
      <c r="J121" s="88">
        <v>860</v>
      </c>
      <c r="K121" s="87">
        <f t="shared" si="3"/>
        <v>2.5000000000000001E-2</v>
      </c>
    </row>
    <row r="122" spans="2:11" x14ac:dyDescent="0.25">
      <c r="B122" s="1">
        <v>557</v>
      </c>
      <c r="E122" s="65" t="s">
        <v>151</v>
      </c>
      <c r="H122" s="86">
        <v>405635552.50999999</v>
      </c>
      <c r="I122" s="87">
        <f t="shared" si="2"/>
        <v>5.7299999999999997E-2</v>
      </c>
      <c r="J122" s="88">
        <v>2860</v>
      </c>
      <c r="K122" s="87">
        <f t="shared" si="3"/>
        <v>8.3099999999999993E-2</v>
      </c>
    </row>
    <row r="123" spans="2:11" x14ac:dyDescent="0.25">
      <c r="B123" s="1">
        <v>558</v>
      </c>
      <c r="E123" s="65" t="s">
        <v>152</v>
      </c>
      <c r="H123" s="86">
        <v>669934238.34000003</v>
      </c>
      <c r="I123" s="87">
        <f t="shared" si="2"/>
        <v>9.4600000000000004E-2</v>
      </c>
      <c r="J123" s="88">
        <v>3516</v>
      </c>
      <c r="K123" s="87">
        <f t="shared" si="3"/>
        <v>0.1022</v>
      </c>
    </row>
    <row r="124" spans="2:11" x14ac:dyDescent="0.25">
      <c r="B124" s="1">
        <v>559</v>
      </c>
      <c r="E124" s="65" t="s">
        <v>153</v>
      </c>
      <c r="H124" s="86">
        <v>757788523.69000006</v>
      </c>
      <c r="I124" s="87">
        <f t="shared" si="2"/>
        <v>0.107</v>
      </c>
      <c r="J124" s="88">
        <v>4116</v>
      </c>
      <c r="K124" s="87">
        <f t="shared" si="3"/>
        <v>0.1196</v>
      </c>
    </row>
    <row r="125" spans="2:11" x14ac:dyDescent="0.25">
      <c r="E125" s="90" t="s">
        <v>142</v>
      </c>
      <c r="F125" s="90"/>
      <c r="G125" s="90"/>
      <c r="H125" s="91">
        <f>SUM(H115:H124)</f>
        <v>7082950631.2800007</v>
      </c>
      <c r="I125" s="92">
        <f>SUM(I115:I124)</f>
        <v>0.99999999999999989</v>
      </c>
      <c r="J125" s="93">
        <f>SUM(J115:J124)</f>
        <v>34411</v>
      </c>
      <c r="K125" s="92">
        <f>SUM(K115:K124)</f>
        <v>0.99999999999999989</v>
      </c>
    </row>
    <row r="126" spans="2:11" x14ac:dyDescent="0.25">
      <c r="H126" s="84"/>
      <c r="I126" s="87"/>
      <c r="J126" s="84"/>
      <c r="K126" s="84"/>
    </row>
    <row r="127" spans="2:11" ht="13" x14ac:dyDescent="0.3">
      <c r="D127" s="29" t="s">
        <v>154</v>
      </c>
      <c r="H127" s="45"/>
      <c r="I127" s="95"/>
      <c r="J127" s="84"/>
      <c r="K127" s="84"/>
    </row>
    <row r="128" spans="2:11" x14ac:dyDescent="0.25">
      <c r="B128" s="1">
        <v>1100</v>
      </c>
      <c r="E128" s="2" t="s">
        <v>155</v>
      </c>
      <c r="H128" s="86">
        <v>196530587.09</v>
      </c>
      <c r="I128" s="87">
        <f>1-SUM(I129:I141)</f>
        <v>2.7699999999999947E-2</v>
      </c>
      <c r="J128" s="88">
        <v>7468</v>
      </c>
      <c r="K128" s="87">
        <f>1-SUM(K129:K141)</f>
        <v>0.21689999999999998</v>
      </c>
    </row>
    <row r="129" spans="2:11" x14ac:dyDescent="0.25">
      <c r="B129" s="1">
        <v>1103</v>
      </c>
      <c r="E129" s="2" t="s">
        <v>156</v>
      </c>
      <c r="H129" s="86">
        <v>423811471.31</v>
      </c>
      <c r="I129" s="87">
        <f>ROUND(+H129/H$142,4)</f>
        <v>5.9799999999999999E-2</v>
      </c>
      <c r="J129" s="88">
        <v>5668</v>
      </c>
      <c r="K129" s="87">
        <f>ROUND(+J129/J$142,4)</f>
        <v>0.16470000000000001</v>
      </c>
    </row>
    <row r="130" spans="2:11" x14ac:dyDescent="0.25">
      <c r="B130" s="1">
        <v>1106</v>
      </c>
      <c r="E130" s="2" t="s">
        <v>157</v>
      </c>
      <c r="H130" s="86">
        <v>538144462.05999994</v>
      </c>
      <c r="I130" s="87">
        <f t="shared" ref="I130:I141" si="4">ROUND(+H130/H$142,4)</f>
        <v>7.5999999999999998E-2</v>
      </c>
      <c r="J130" s="88">
        <v>4310</v>
      </c>
      <c r="K130" s="87">
        <f t="shared" ref="K130:K141" si="5">ROUND(+J130/J$142,4)</f>
        <v>0.12529999999999999</v>
      </c>
    </row>
    <row r="131" spans="2:11" x14ac:dyDescent="0.25">
      <c r="B131" s="1">
        <v>1109</v>
      </c>
      <c r="E131" s="2" t="s">
        <v>158</v>
      </c>
      <c r="H131" s="86">
        <v>654735779.71000004</v>
      </c>
      <c r="I131" s="87">
        <f t="shared" si="4"/>
        <v>9.2399999999999996E-2</v>
      </c>
      <c r="J131" s="88">
        <v>3740</v>
      </c>
      <c r="K131" s="87">
        <f t="shared" si="5"/>
        <v>0.1087</v>
      </c>
    </row>
    <row r="132" spans="2:11" x14ac:dyDescent="0.25">
      <c r="B132" s="1">
        <v>1112</v>
      </c>
      <c r="E132" s="2" t="s">
        <v>159</v>
      </c>
      <c r="H132" s="86">
        <v>659346405.16999996</v>
      </c>
      <c r="I132" s="87">
        <f t="shared" si="4"/>
        <v>9.3100000000000002E-2</v>
      </c>
      <c r="J132" s="88">
        <v>2929</v>
      </c>
      <c r="K132" s="87">
        <f t="shared" si="5"/>
        <v>8.5099999999999995E-2</v>
      </c>
    </row>
    <row r="133" spans="2:11" x14ac:dyDescent="0.25">
      <c r="B133" s="1">
        <v>1115</v>
      </c>
      <c r="E133" s="2" t="s">
        <v>160</v>
      </c>
      <c r="H133" s="86">
        <v>652818457.65999997</v>
      </c>
      <c r="I133" s="87">
        <f t="shared" si="4"/>
        <v>9.2200000000000004E-2</v>
      </c>
      <c r="J133" s="88">
        <v>2372</v>
      </c>
      <c r="K133" s="87">
        <f t="shared" si="5"/>
        <v>6.8900000000000003E-2</v>
      </c>
    </row>
    <row r="134" spans="2:11" x14ac:dyDescent="0.25">
      <c r="B134" s="1">
        <v>1118</v>
      </c>
      <c r="E134" s="2" t="s">
        <v>161</v>
      </c>
      <c r="H134" s="86">
        <v>576344782.41999996</v>
      </c>
      <c r="I134" s="87">
        <f t="shared" si="4"/>
        <v>8.14E-2</v>
      </c>
      <c r="J134" s="88">
        <v>1776</v>
      </c>
      <c r="K134" s="87">
        <f t="shared" si="5"/>
        <v>5.16E-2</v>
      </c>
    </row>
    <row r="135" spans="2:11" x14ac:dyDescent="0.25">
      <c r="B135" s="1">
        <v>1121</v>
      </c>
      <c r="E135" s="2" t="s">
        <v>162</v>
      </c>
      <c r="H135" s="86">
        <v>496745509.52999997</v>
      </c>
      <c r="I135" s="87">
        <f t="shared" si="4"/>
        <v>7.0099999999999996E-2</v>
      </c>
      <c r="J135" s="88">
        <v>1327</v>
      </c>
      <c r="K135" s="87">
        <f t="shared" si="5"/>
        <v>3.8600000000000002E-2</v>
      </c>
    </row>
    <row r="136" spans="2:11" x14ac:dyDescent="0.25">
      <c r="B136" s="1">
        <v>1124</v>
      </c>
      <c r="E136" s="2" t="s">
        <v>163</v>
      </c>
      <c r="H136" s="86">
        <v>432466119.82999998</v>
      </c>
      <c r="I136" s="87">
        <f t="shared" si="4"/>
        <v>6.1100000000000002E-2</v>
      </c>
      <c r="J136" s="88">
        <v>1021</v>
      </c>
      <c r="K136" s="87">
        <f t="shared" si="5"/>
        <v>2.9700000000000001E-2</v>
      </c>
    </row>
    <row r="137" spans="2:11" x14ac:dyDescent="0.25">
      <c r="B137" s="1">
        <v>1127</v>
      </c>
      <c r="E137" s="2" t="s">
        <v>164</v>
      </c>
      <c r="H137" s="86">
        <v>396968307.05000001</v>
      </c>
      <c r="I137" s="87">
        <f t="shared" si="4"/>
        <v>5.6000000000000001E-2</v>
      </c>
      <c r="J137" s="88">
        <v>836</v>
      </c>
      <c r="K137" s="87">
        <f t="shared" si="5"/>
        <v>2.4299999999999999E-2</v>
      </c>
    </row>
    <row r="138" spans="2:11" x14ac:dyDescent="0.25">
      <c r="B138" s="1">
        <v>1128</v>
      </c>
      <c r="E138" s="2" t="s">
        <v>165</v>
      </c>
      <c r="H138" s="86">
        <v>1317281009.25</v>
      </c>
      <c r="I138" s="87">
        <f t="shared" si="4"/>
        <v>0.186</v>
      </c>
      <c r="J138" s="88">
        <v>2181</v>
      </c>
      <c r="K138" s="87">
        <f t="shared" si="5"/>
        <v>6.3399999999999998E-2</v>
      </c>
    </row>
    <row r="139" spans="2:11" x14ac:dyDescent="0.25">
      <c r="B139" s="1">
        <v>1129</v>
      </c>
      <c r="E139" s="2" t="s">
        <v>166</v>
      </c>
      <c r="H139" s="86">
        <v>472234638.80000001</v>
      </c>
      <c r="I139" s="87">
        <f t="shared" si="4"/>
        <v>6.6699999999999995E-2</v>
      </c>
      <c r="J139" s="88">
        <v>554</v>
      </c>
      <c r="K139" s="87">
        <f t="shared" si="5"/>
        <v>1.61E-2</v>
      </c>
    </row>
    <row r="140" spans="2:11" x14ac:dyDescent="0.25">
      <c r="B140" s="1">
        <v>1158</v>
      </c>
      <c r="E140" s="2" t="s">
        <v>167</v>
      </c>
      <c r="H140" s="86">
        <v>265523101.40000001</v>
      </c>
      <c r="I140" s="87">
        <f t="shared" si="4"/>
        <v>3.7499999999999999E-2</v>
      </c>
      <c r="J140" s="88">
        <v>229</v>
      </c>
      <c r="K140" s="87">
        <f t="shared" si="5"/>
        <v>6.7000000000000002E-3</v>
      </c>
    </row>
    <row r="141" spans="2:11" x14ac:dyDescent="0.25">
      <c r="B141" s="1">
        <v>1173</v>
      </c>
      <c r="E141" s="2" t="s">
        <v>168</v>
      </c>
      <c r="H141" s="86">
        <v>0</v>
      </c>
      <c r="I141" s="87">
        <f t="shared" si="4"/>
        <v>0</v>
      </c>
      <c r="J141" s="88">
        <v>0</v>
      </c>
      <c r="K141" s="87">
        <f t="shared" si="5"/>
        <v>0</v>
      </c>
    </row>
    <row r="142" spans="2:11" x14ac:dyDescent="0.25">
      <c r="E142" s="90" t="s">
        <v>137</v>
      </c>
      <c r="F142" s="90"/>
      <c r="G142" s="90"/>
      <c r="H142" s="96">
        <f>SUM(H128:H141)</f>
        <v>7082950631.2799997</v>
      </c>
      <c r="I142" s="97">
        <f>SUM(I128:I141)</f>
        <v>1.0000000000000002</v>
      </c>
      <c r="J142" s="98">
        <f>SUM(J128:J141)</f>
        <v>34411</v>
      </c>
      <c r="K142" s="97">
        <f>SUM(K128:K141)</f>
        <v>0.99999999999999989</v>
      </c>
    </row>
    <row r="143" spans="2:11" ht="14.5" x14ac:dyDescent="0.35">
      <c r="H143"/>
      <c r="I143"/>
      <c r="J143"/>
      <c r="K143"/>
    </row>
    <row r="144" spans="2:11" ht="13" x14ac:dyDescent="0.3">
      <c r="H144" s="159" t="s">
        <v>130</v>
      </c>
      <c r="I144" s="159"/>
      <c r="J144" s="158" t="s">
        <v>131</v>
      </c>
      <c r="K144" s="158"/>
    </row>
    <row r="145" spans="2:11" x14ac:dyDescent="0.25">
      <c r="H145" s="143" t="s">
        <v>85</v>
      </c>
      <c r="I145" s="143" t="s">
        <v>132</v>
      </c>
      <c r="J145" s="155"/>
      <c r="K145" s="156" t="s">
        <v>132</v>
      </c>
    </row>
    <row r="146" spans="2:11" ht="13" x14ac:dyDescent="0.3">
      <c r="D146" s="29" t="s">
        <v>169</v>
      </c>
      <c r="H146" s="45"/>
      <c r="I146" s="95"/>
      <c r="J146" s="84"/>
      <c r="K146" s="84"/>
    </row>
    <row r="147" spans="2:11" ht="13" hidden="1" x14ac:dyDescent="0.3">
      <c r="B147" s="1">
        <v>851</v>
      </c>
      <c r="D147" s="29"/>
      <c r="E147" s="2" t="s">
        <v>170</v>
      </c>
      <c r="H147" s="84">
        <v>0</v>
      </c>
      <c r="I147" s="87"/>
      <c r="J147" s="84">
        <v>0</v>
      </c>
      <c r="K147" s="84"/>
    </row>
    <row r="148" spans="2:11" ht="13" hidden="1" x14ac:dyDescent="0.3">
      <c r="B148" s="1">
        <v>854</v>
      </c>
      <c r="D148" s="29"/>
      <c r="E148" s="2" t="s">
        <v>171</v>
      </c>
      <c r="H148" s="84">
        <v>0</v>
      </c>
      <c r="I148" s="87"/>
      <c r="J148" s="84">
        <v>0</v>
      </c>
      <c r="K148" s="84"/>
    </row>
    <row r="149" spans="2:11" ht="13" hidden="1" x14ac:dyDescent="0.3">
      <c r="B149" s="1">
        <v>857</v>
      </c>
      <c r="D149" s="29"/>
      <c r="E149" s="2" t="s">
        <v>172</v>
      </c>
      <c r="H149" s="84">
        <v>0</v>
      </c>
      <c r="I149" s="87"/>
      <c r="J149" s="84">
        <v>0</v>
      </c>
      <c r="K149" s="84"/>
    </row>
    <row r="150" spans="2:11" ht="13" hidden="1" x14ac:dyDescent="0.3">
      <c r="B150" s="1">
        <v>860</v>
      </c>
      <c r="D150" s="29"/>
      <c r="E150" s="2" t="s">
        <v>173</v>
      </c>
      <c r="H150" s="84">
        <v>0</v>
      </c>
      <c r="I150" s="87"/>
      <c r="J150" s="84">
        <v>0</v>
      </c>
      <c r="K150" s="84"/>
    </row>
    <row r="151" spans="2:11" ht="13" hidden="1" x14ac:dyDescent="0.3">
      <c r="B151" s="1">
        <v>863</v>
      </c>
      <c r="D151" s="29"/>
      <c r="E151" s="2" t="s">
        <v>174</v>
      </c>
      <c r="H151" s="84">
        <v>0</v>
      </c>
      <c r="I151" s="87"/>
      <c r="J151" s="84">
        <v>0</v>
      </c>
      <c r="K151" s="84"/>
    </row>
    <row r="152" spans="2:11" ht="13" hidden="1" x14ac:dyDescent="0.3">
      <c r="B152" s="1">
        <v>866</v>
      </c>
      <c r="D152" s="29"/>
      <c r="E152" s="2" t="s">
        <v>175</v>
      </c>
      <c r="H152" s="84">
        <v>0</v>
      </c>
      <c r="I152" s="87"/>
      <c r="J152" s="84">
        <v>0</v>
      </c>
      <c r="K152" s="84"/>
    </row>
    <row r="153" spans="2:11" ht="13" hidden="1" x14ac:dyDescent="0.3">
      <c r="B153" s="1">
        <v>869</v>
      </c>
      <c r="D153" s="29"/>
      <c r="E153" s="2" t="s">
        <v>176</v>
      </c>
      <c r="H153" s="84">
        <v>0</v>
      </c>
      <c r="I153" s="87"/>
      <c r="J153" s="84">
        <v>0</v>
      </c>
      <c r="K153" s="84"/>
    </row>
    <row r="154" spans="2:11" ht="13" hidden="1" x14ac:dyDescent="0.3">
      <c r="B154" s="1">
        <v>872</v>
      </c>
      <c r="D154" s="29"/>
      <c r="E154" s="2" t="s">
        <v>177</v>
      </c>
      <c r="H154" s="84">
        <v>0</v>
      </c>
      <c r="I154" s="87"/>
      <c r="J154" s="84">
        <v>0</v>
      </c>
      <c r="K154" s="84"/>
    </row>
    <row r="155" spans="2:11" ht="13" hidden="1" x14ac:dyDescent="0.3">
      <c r="B155" s="1">
        <v>875</v>
      </c>
      <c r="D155" s="29"/>
      <c r="E155" s="2" t="s">
        <v>178</v>
      </c>
      <c r="H155" s="84">
        <v>0</v>
      </c>
      <c r="I155" s="87"/>
      <c r="J155" s="84">
        <v>0</v>
      </c>
      <c r="K155" s="84"/>
    </row>
    <row r="156" spans="2:11" ht="13" hidden="1" x14ac:dyDescent="0.3">
      <c r="B156" s="1">
        <v>878</v>
      </c>
      <c r="D156" s="29"/>
      <c r="E156" s="2" t="s">
        <v>179</v>
      </c>
      <c r="H156" s="84">
        <v>0</v>
      </c>
      <c r="I156" s="87"/>
      <c r="J156" s="84">
        <v>0</v>
      </c>
      <c r="K156" s="84"/>
    </row>
    <row r="157" spans="2:11" x14ac:dyDescent="0.25">
      <c r="B157" s="1">
        <v>880</v>
      </c>
      <c r="E157" s="2" t="s">
        <v>180</v>
      </c>
      <c r="H157" s="86">
        <v>3287748882.1599998</v>
      </c>
      <c r="I157" s="87">
        <f>1-SUM(I158:I168)</f>
        <v>0.46419999999999995</v>
      </c>
      <c r="J157" s="88">
        <v>22442</v>
      </c>
      <c r="K157" s="87">
        <f>1-SUM(K158:K168)</f>
        <v>0.6522</v>
      </c>
    </row>
    <row r="158" spans="2:11" x14ac:dyDescent="0.25">
      <c r="B158" s="1">
        <v>881</v>
      </c>
      <c r="E158" s="2" t="s">
        <v>181</v>
      </c>
      <c r="H158" s="86">
        <v>544242930.54999995</v>
      </c>
      <c r="I158" s="87">
        <f>+ROUND(H158/H$169,4)</f>
        <v>7.6799999999999993E-2</v>
      </c>
      <c r="J158" s="88">
        <v>2282</v>
      </c>
      <c r="K158" s="87">
        <f>+ROUND(J158/J$169,4)</f>
        <v>6.6299999999999998E-2</v>
      </c>
    </row>
    <row r="159" spans="2:11" x14ac:dyDescent="0.25">
      <c r="B159" s="1">
        <v>884</v>
      </c>
      <c r="E159" s="2" t="s">
        <v>182</v>
      </c>
      <c r="H159" s="86">
        <v>590589742.08000004</v>
      </c>
      <c r="I159" s="87">
        <f t="shared" ref="I159:K168" si="6">+ROUND(H159/H$169,4)</f>
        <v>8.3400000000000002E-2</v>
      </c>
      <c r="J159" s="88">
        <v>2233</v>
      </c>
      <c r="K159" s="87">
        <f t="shared" si="6"/>
        <v>6.4899999999999999E-2</v>
      </c>
    </row>
    <row r="160" spans="2:11" x14ac:dyDescent="0.25">
      <c r="B160" s="1">
        <v>887</v>
      </c>
      <c r="E160" s="2" t="s">
        <v>183</v>
      </c>
      <c r="H160" s="86">
        <v>508663299.06999999</v>
      </c>
      <c r="I160" s="87">
        <f t="shared" si="6"/>
        <v>7.1800000000000003E-2</v>
      </c>
      <c r="J160" s="88">
        <v>1786</v>
      </c>
      <c r="K160" s="87">
        <f t="shared" si="6"/>
        <v>5.1900000000000002E-2</v>
      </c>
    </row>
    <row r="161" spans="1:11" x14ac:dyDescent="0.25">
      <c r="B161" s="1">
        <v>890</v>
      </c>
      <c r="E161" s="2" t="s">
        <v>184</v>
      </c>
      <c r="H161" s="86">
        <v>485098223.13999999</v>
      </c>
      <c r="I161" s="87">
        <f t="shared" si="6"/>
        <v>6.8500000000000005E-2</v>
      </c>
      <c r="J161" s="88">
        <v>1524</v>
      </c>
      <c r="K161" s="87">
        <f t="shared" si="6"/>
        <v>4.4299999999999999E-2</v>
      </c>
    </row>
    <row r="162" spans="1:11" x14ac:dyDescent="0.25">
      <c r="B162" s="1">
        <v>893</v>
      </c>
      <c r="E162" s="2" t="s">
        <v>185</v>
      </c>
      <c r="H162" s="86">
        <v>516373802.85000002</v>
      </c>
      <c r="I162" s="87">
        <f t="shared" si="6"/>
        <v>7.2900000000000006E-2</v>
      </c>
      <c r="J162" s="88">
        <v>1541</v>
      </c>
      <c r="K162" s="87">
        <f t="shared" si="6"/>
        <v>4.48E-2</v>
      </c>
    </row>
    <row r="163" spans="1:11" x14ac:dyDescent="0.25">
      <c r="B163" s="1">
        <v>896</v>
      </c>
      <c r="E163" s="2" t="s">
        <v>186</v>
      </c>
      <c r="H163" s="86">
        <v>781513340.33000004</v>
      </c>
      <c r="I163" s="87">
        <f t="shared" si="6"/>
        <v>0.1103</v>
      </c>
      <c r="J163" s="88">
        <v>1821</v>
      </c>
      <c r="K163" s="87">
        <f t="shared" si="6"/>
        <v>5.2900000000000003E-2</v>
      </c>
    </row>
    <row r="164" spans="1:11" x14ac:dyDescent="0.25">
      <c r="B164" s="1">
        <v>899</v>
      </c>
      <c r="E164" s="2" t="s">
        <v>187</v>
      </c>
      <c r="H164" s="86">
        <v>212473011.03999999</v>
      </c>
      <c r="I164" s="87">
        <f t="shared" si="6"/>
        <v>0.03</v>
      </c>
      <c r="J164" s="88">
        <v>469</v>
      </c>
      <c r="K164" s="87">
        <f t="shared" si="6"/>
        <v>1.3599999999999999E-2</v>
      </c>
    </row>
    <row r="165" spans="1:11" x14ac:dyDescent="0.25">
      <c r="B165" s="1">
        <v>902</v>
      </c>
      <c r="E165" s="2" t="s">
        <v>188</v>
      </c>
      <c r="H165" s="86">
        <v>153686592.81</v>
      </c>
      <c r="I165" s="87">
        <f t="shared" si="6"/>
        <v>2.1700000000000001E-2</v>
      </c>
      <c r="J165" s="88">
        <v>307</v>
      </c>
      <c r="K165" s="87">
        <f t="shared" si="6"/>
        <v>8.8999999999999999E-3</v>
      </c>
    </row>
    <row r="166" spans="1:11" x14ac:dyDescent="0.25">
      <c r="B166" s="1">
        <v>905</v>
      </c>
      <c r="E166" s="2" t="s">
        <v>189</v>
      </c>
      <c r="H166" s="86">
        <v>2560807.25</v>
      </c>
      <c r="I166" s="87">
        <f t="shared" si="6"/>
        <v>4.0000000000000002E-4</v>
      </c>
      <c r="J166" s="88">
        <v>6</v>
      </c>
      <c r="K166" s="87">
        <f t="shared" si="6"/>
        <v>2.0000000000000001E-4</v>
      </c>
    </row>
    <row r="167" spans="1:11" x14ac:dyDescent="0.25">
      <c r="B167" s="1">
        <v>908</v>
      </c>
      <c r="E167" s="2" t="s">
        <v>190</v>
      </c>
      <c r="H167" s="86">
        <v>0</v>
      </c>
      <c r="I167" s="87">
        <f t="shared" si="6"/>
        <v>0</v>
      </c>
      <c r="J167" s="88">
        <v>0</v>
      </c>
      <c r="K167" s="87">
        <f t="shared" si="6"/>
        <v>0</v>
      </c>
    </row>
    <row r="168" spans="1:11" x14ac:dyDescent="0.25">
      <c r="B168" s="1">
        <v>911</v>
      </c>
      <c r="E168" s="2" t="s">
        <v>191</v>
      </c>
      <c r="H168" s="86">
        <v>0</v>
      </c>
      <c r="I168" s="87">
        <f t="shared" si="6"/>
        <v>0</v>
      </c>
      <c r="J168" s="88">
        <v>0</v>
      </c>
      <c r="K168" s="87">
        <f t="shared" si="6"/>
        <v>0</v>
      </c>
    </row>
    <row r="169" spans="1:11" x14ac:dyDescent="0.25">
      <c r="E169" s="90" t="s">
        <v>142</v>
      </c>
      <c r="F169" s="90"/>
      <c r="G169" s="90"/>
      <c r="H169" s="96">
        <f>SUM(H157:H168)</f>
        <v>7082950631.2800007</v>
      </c>
      <c r="I169" s="97">
        <f>SUM(I157:I168)</f>
        <v>0.99999999999999989</v>
      </c>
      <c r="J169" s="98">
        <f>SUM(J157:J168)</f>
        <v>34411</v>
      </c>
      <c r="K169" s="97">
        <f>SUM(K157:K168)</f>
        <v>0.99999999999999978</v>
      </c>
    </row>
    <row r="170" spans="1:11" x14ac:dyDescent="0.25">
      <c r="H170" s="99"/>
      <c r="I170" s="100"/>
      <c r="J170" s="101"/>
      <c r="K170" s="100"/>
    </row>
    <row r="171" spans="1:11" ht="15" x14ac:dyDescent="0.3">
      <c r="D171" s="29" t="s">
        <v>192</v>
      </c>
      <c r="H171" s="45"/>
      <c r="I171" s="95"/>
      <c r="J171" s="84"/>
      <c r="K171" s="84"/>
    </row>
    <row r="172" spans="1:11" ht="13" hidden="1" x14ac:dyDescent="0.3">
      <c r="A172" s="1">
        <v>31</v>
      </c>
      <c r="B172" s="1">
        <v>1010</v>
      </c>
      <c r="D172" s="29"/>
      <c r="E172" s="2" t="s">
        <v>170</v>
      </c>
      <c r="H172" s="84">
        <v>70206176.930000007</v>
      </c>
      <c r="I172" s="87"/>
      <c r="J172" s="102">
        <v>2517</v>
      </c>
      <c r="K172" s="84"/>
    </row>
    <row r="173" spans="1:11" ht="13" hidden="1" x14ac:dyDescent="0.3">
      <c r="A173" s="1">
        <v>31</v>
      </c>
      <c r="B173" s="1">
        <v>1020</v>
      </c>
      <c r="D173" s="29"/>
      <c r="E173" s="2" t="s">
        <v>171</v>
      </c>
      <c r="H173" s="84">
        <v>212403627.78</v>
      </c>
      <c r="I173" s="87"/>
      <c r="J173" s="102">
        <v>2936</v>
      </c>
      <c r="K173" s="84"/>
    </row>
    <row r="174" spans="1:11" ht="13" hidden="1" x14ac:dyDescent="0.3">
      <c r="A174" s="1">
        <v>31</v>
      </c>
      <c r="B174" s="1">
        <v>1030</v>
      </c>
      <c r="D174" s="29"/>
      <c r="E174" s="2" t="s">
        <v>172</v>
      </c>
      <c r="H174" s="84">
        <v>373696625.5</v>
      </c>
      <c r="I174" s="87"/>
      <c r="J174" s="102">
        <v>3422</v>
      </c>
      <c r="K174" s="84"/>
    </row>
    <row r="175" spans="1:11" ht="13" hidden="1" x14ac:dyDescent="0.3">
      <c r="A175" s="1">
        <v>31</v>
      </c>
      <c r="B175" s="1">
        <v>1040</v>
      </c>
      <c r="D175" s="29"/>
      <c r="E175" s="2" t="s">
        <v>173</v>
      </c>
      <c r="H175" s="84">
        <v>482577203.02999997</v>
      </c>
      <c r="I175" s="87"/>
      <c r="J175" s="102">
        <v>3600</v>
      </c>
      <c r="K175" s="84"/>
    </row>
    <row r="176" spans="1:11" ht="13" hidden="1" x14ac:dyDescent="0.3">
      <c r="A176" s="1">
        <v>31</v>
      </c>
      <c r="B176" s="1">
        <v>1050</v>
      </c>
      <c r="D176" s="29"/>
      <c r="E176" s="2" t="s">
        <v>174</v>
      </c>
      <c r="H176" s="84">
        <v>547739984.20000005</v>
      </c>
      <c r="I176" s="87"/>
      <c r="J176" s="102">
        <v>3562</v>
      </c>
      <c r="K176" s="84"/>
    </row>
    <row r="177" spans="1:11" ht="13" hidden="1" x14ac:dyDescent="0.3">
      <c r="A177" s="1">
        <v>31</v>
      </c>
      <c r="B177" s="1">
        <v>1060</v>
      </c>
      <c r="D177" s="29"/>
      <c r="E177" s="2" t="s">
        <v>175</v>
      </c>
      <c r="H177" s="84">
        <v>557092657.72000003</v>
      </c>
      <c r="I177" s="87"/>
      <c r="J177" s="102">
        <v>3241</v>
      </c>
      <c r="K177" s="84"/>
    </row>
    <row r="178" spans="1:11" ht="13" hidden="1" x14ac:dyDescent="0.3">
      <c r="A178" s="1">
        <v>31</v>
      </c>
      <c r="B178" s="1">
        <v>1070</v>
      </c>
      <c r="D178" s="29"/>
      <c r="E178" s="2" t="s">
        <v>176</v>
      </c>
      <c r="H178" s="84">
        <v>520644368.27999997</v>
      </c>
      <c r="I178" s="87"/>
      <c r="J178" s="102">
        <v>2707</v>
      </c>
      <c r="K178" s="84"/>
    </row>
    <row r="179" spans="1:11" ht="13" hidden="1" x14ac:dyDescent="0.3">
      <c r="A179" s="1">
        <v>31</v>
      </c>
      <c r="B179" s="1">
        <v>1080</v>
      </c>
      <c r="D179" s="29"/>
      <c r="E179" s="2" t="s">
        <v>177</v>
      </c>
      <c r="H179" s="84">
        <v>512198365.42000002</v>
      </c>
      <c r="I179" s="87"/>
      <c r="J179" s="102">
        <v>2446</v>
      </c>
      <c r="K179" s="84"/>
    </row>
    <row r="180" spans="1:11" ht="13" hidden="1" x14ac:dyDescent="0.3">
      <c r="A180" s="1">
        <v>31</v>
      </c>
      <c r="B180" s="1">
        <v>1090</v>
      </c>
      <c r="D180" s="29"/>
      <c r="E180" s="2" t="s">
        <v>178</v>
      </c>
      <c r="H180" s="84">
        <v>443891144.80000001</v>
      </c>
      <c r="I180" s="87"/>
      <c r="J180" s="102">
        <v>1860</v>
      </c>
      <c r="K180" s="84"/>
    </row>
    <row r="181" spans="1:11" ht="13" hidden="1" x14ac:dyDescent="0.3">
      <c r="A181" s="1">
        <v>31</v>
      </c>
      <c r="B181" s="1">
        <v>1100</v>
      </c>
      <c r="D181" s="29"/>
      <c r="E181" s="2" t="s">
        <v>179</v>
      </c>
      <c r="H181" s="84">
        <v>380033307.23000002</v>
      </c>
      <c r="I181" s="87"/>
      <c r="J181" s="102">
        <v>1433</v>
      </c>
      <c r="K181" s="84"/>
    </row>
    <row r="182" spans="1:11" x14ac:dyDescent="0.25">
      <c r="B182" s="1" t="s">
        <v>50</v>
      </c>
      <c r="E182" s="2" t="s">
        <v>193</v>
      </c>
      <c r="H182" s="86">
        <v>3837739456.5</v>
      </c>
      <c r="I182" s="87">
        <f>1-SUM(I183:I192)-I196</f>
        <v>0.54190000000000005</v>
      </c>
      <c r="J182" s="88">
        <v>25175</v>
      </c>
      <c r="K182" s="87">
        <f>1-SUM(K183:K192)-K196</f>
        <v>0.73170000000000002</v>
      </c>
    </row>
    <row r="183" spans="1:11" x14ac:dyDescent="0.25">
      <c r="A183" s="1">
        <v>31</v>
      </c>
      <c r="B183" s="1">
        <v>1110</v>
      </c>
      <c r="E183" s="2" t="s">
        <v>181</v>
      </c>
      <c r="H183" s="86">
        <v>527850847.25</v>
      </c>
      <c r="I183" s="87">
        <f>+ROUND(H183/H$197,4)</f>
        <v>7.4499999999999997E-2</v>
      </c>
      <c r="J183" s="88">
        <v>1917</v>
      </c>
      <c r="K183" s="87">
        <f t="shared" ref="K183:K196" si="7">+ROUND(J183/J$197,4)</f>
        <v>5.57E-2</v>
      </c>
    </row>
    <row r="184" spans="1:11" x14ac:dyDescent="0.25">
      <c r="A184" s="1">
        <v>31</v>
      </c>
      <c r="B184" s="1">
        <v>1120</v>
      </c>
      <c r="E184" s="2" t="s">
        <v>182</v>
      </c>
      <c r="H184" s="86">
        <v>464284990.27999997</v>
      </c>
      <c r="I184" s="87">
        <f t="shared" ref="I184:I196" si="8">+ROUND(H184/H$197,4)</f>
        <v>6.5500000000000003E-2</v>
      </c>
      <c r="J184" s="88">
        <v>1567</v>
      </c>
      <c r="K184" s="87">
        <f t="shared" si="7"/>
        <v>4.5499999999999999E-2</v>
      </c>
    </row>
    <row r="185" spans="1:11" x14ac:dyDescent="0.25">
      <c r="A185" s="1">
        <v>31</v>
      </c>
      <c r="B185" s="1">
        <v>1130</v>
      </c>
      <c r="E185" s="2" t="s">
        <v>183</v>
      </c>
      <c r="H185" s="86">
        <v>381707144.75</v>
      </c>
      <c r="I185" s="87">
        <f t="shared" si="8"/>
        <v>5.3900000000000003E-2</v>
      </c>
      <c r="J185" s="88">
        <v>1198</v>
      </c>
      <c r="K185" s="87">
        <f t="shared" si="7"/>
        <v>3.4799999999999998E-2</v>
      </c>
    </row>
    <row r="186" spans="1:11" x14ac:dyDescent="0.25">
      <c r="A186" s="1">
        <v>31</v>
      </c>
      <c r="B186" s="1">
        <v>1140</v>
      </c>
      <c r="E186" s="2" t="s">
        <v>184</v>
      </c>
      <c r="H186" s="86">
        <v>318801639.69999999</v>
      </c>
      <c r="I186" s="87">
        <f t="shared" si="8"/>
        <v>4.4999999999999998E-2</v>
      </c>
      <c r="J186" s="88">
        <v>938</v>
      </c>
      <c r="K186" s="87">
        <f t="shared" si="7"/>
        <v>2.7300000000000001E-2</v>
      </c>
    </row>
    <row r="187" spans="1:11" x14ac:dyDescent="0.25">
      <c r="A187" s="1">
        <v>31</v>
      </c>
      <c r="B187" s="1">
        <v>1150</v>
      </c>
      <c r="E187" s="2" t="s">
        <v>185</v>
      </c>
      <c r="H187" s="86">
        <v>366273605.12</v>
      </c>
      <c r="I187" s="87">
        <f t="shared" si="8"/>
        <v>5.1700000000000003E-2</v>
      </c>
      <c r="J187" s="88">
        <v>1001</v>
      </c>
      <c r="K187" s="87">
        <f t="shared" si="7"/>
        <v>2.9100000000000001E-2</v>
      </c>
    </row>
    <row r="188" spans="1:11" x14ac:dyDescent="0.25">
      <c r="A188" s="1">
        <v>31</v>
      </c>
      <c r="B188" s="1">
        <v>1160</v>
      </c>
      <c r="E188" s="2" t="s">
        <v>186</v>
      </c>
      <c r="H188" s="86">
        <v>549609915.65999997</v>
      </c>
      <c r="I188" s="87">
        <f t="shared" si="8"/>
        <v>7.7600000000000002E-2</v>
      </c>
      <c r="J188" s="88">
        <v>1323</v>
      </c>
      <c r="K188" s="87">
        <f t="shared" si="7"/>
        <v>3.8399999999999997E-2</v>
      </c>
    </row>
    <row r="189" spans="1:11" x14ac:dyDescent="0.25">
      <c r="A189" s="1">
        <v>31</v>
      </c>
      <c r="B189" s="1">
        <v>1170</v>
      </c>
      <c r="E189" s="2" t="s">
        <v>187</v>
      </c>
      <c r="H189" s="86">
        <v>408125177.88</v>
      </c>
      <c r="I189" s="87">
        <f t="shared" si="8"/>
        <v>5.7599999999999998E-2</v>
      </c>
      <c r="J189" s="88">
        <v>847</v>
      </c>
      <c r="K189" s="87">
        <f t="shared" si="7"/>
        <v>2.46E-2</v>
      </c>
    </row>
    <row r="190" spans="1:11" x14ac:dyDescent="0.25">
      <c r="A190" s="1">
        <v>31</v>
      </c>
      <c r="B190" s="1">
        <v>1180</v>
      </c>
      <c r="E190" s="2" t="s">
        <v>188</v>
      </c>
      <c r="H190" s="86">
        <v>196618668.31</v>
      </c>
      <c r="I190" s="87">
        <f t="shared" si="8"/>
        <v>2.7799999999999998E-2</v>
      </c>
      <c r="J190" s="88">
        <v>382</v>
      </c>
      <c r="K190" s="87">
        <f t="shared" si="7"/>
        <v>1.11E-2</v>
      </c>
    </row>
    <row r="191" spans="1:11" x14ac:dyDescent="0.25">
      <c r="A191" s="1">
        <v>31</v>
      </c>
      <c r="B191" s="1">
        <v>1190</v>
      </c>
      <c r="E191" s="2" t="s">
        <v>189</v>
      </c>
      <c r="H191" s="86">
        <v>31939185.829999998</v>
      </c>
      <c r="I191" s="87">
        <f t="shared" si="8"/>
        <v>4.4999999999999997E-3</v>
      </c>
      <c r="J191" s="88">
        <v>63</v>
      </c>
      <c r="K191" s="87">
        <f t="shared" si="7"/>
        <v>1.8E-3</v>
      </c>
    </row>
    <row r="192" spans="1:11" x14ac:dyDescent="0.25">
      <c r="A192" s="1">
        <v>31</v>
      </c>
      <c r="B192" s="1">
        <v>1200</v>
      </c>
      <c r="E192" s="2" t="s">
        <v>190</v>
      </c>
      <c r="H192" s="86">
        <v>0</v>
      </c>
      <c r="I192" s="87">
        <f t="shared" si="8"/>
        <v>0</v>
      </c>
      <c r="J192" s="88">
        <v>0</v>
      </c>
      <c r="K192" s="87">
        <f t="shared" si="7"/>
        <v>0</v>
      </c>
    </row>
    <row r="193" spans="1:11" ht="15" hidden="1" customHeight="1" x14ac:dyDescent="0.25">
      <c r="B193" s="103">
        <v>1210</v>
      </c>
      <c r="E193" s="104" t="s">
        <v>194</v>
      </c>
      <c r="H193" s="86">
        <v>0</v>
      </c>
      <c r="I193" s="87">
        <f t="shared" si="8"/>
        <v>0</v>
      </c>
      <c r="J193" s="88">
        <v>0</v>
      </c>
      <c r="K193" s="87">
        <f t="shared" si="7"/>
        <v>0</v>
      </c>
    </row>
    <row r="194" spans="1:11" ht="15" hidden="1" customHeight="1" x14ac:dyDescent="0.25">
      <c r="B194" s="103">
        <v>1220</v>
      </c>
      <c r="E194" s="104" t="s">
        <v>195</v>
      </c>
      <c r="H194" s="84">
        <v>0</v>
      </c>
      <c r="I194" s="87">
        <f t="shared" si="8"/>
        <v>0</v>
      </c>
      <c r="J194" s="102">
        <v>0</v>
      </c>
      <c r="K194" s="87">
        <f t="shared" si="7"/>
        <v>0</v>
      </c>
    </row>
    <row r="195" spans="1:11" ht="15" hidden="1" customHeight="1" x14ac:dyDescent="0.25">
      <c r="B195" s="103">
        <v>1230</v>
      </c>
      <c r="E195" s="104" t="s">
        <v>196</v>
      </c>
      <c r="H195" s="84">
        <v>0</v>
      </c>
      <c r="I195" s="87">
        <f t="shared" si="8"/>
        <v>0</v>
      </c>
      <c r="J195" s="102">
        <v>0</v>
      </c>
      <c r="K195" s="87">
        <f t="shared" si="7"/>
        <v>0</v>
      </c>
    </row>
    <row r="196" spans="1:11" x14ac:dyDescent="0.25">
      <c r="A196" s="1">
        <v>31</v>
      </c>
      <c r="B196" s="1">
        <v>194</v>
      </c>
      <c r="E196" s="2" t="s">
        <v>191</v>
      </c>
      <c r="H196" s="84">
        <f>SUM(H193:H195)</f>
        <v>0</v>
      </c>
      <c r="I196" s="87">
        <f t="shared" si="8"/>
        <v>0</v>
      </c>
      <c r="J196" s="102">
        <f>SUM(J193:J195)</f>
        <v>0</v>
      </c>
      <c r="K196" s="87">
        <f t="shared" si="7"/>
        <v>0</v>
      </c>
    </row>
    <row r="197" spans="1:11" x14ac:dyDescent="0.25">
      <c r="E197" s="90" t="s">
        <v>137</v>
      </c>
      <c r="F197" s="90"/>
      <c r="G197" s="90"/>
      <c r="H197" s="96">
        <f>SUM(H182:H192)+H196</f>
        <v>7082950631.2799997</v>
      </c>
      <c r="I197" s="97">
        <f>SUM(I182:I192)+I196</f>
        <v>1</v>
      </c>
      <c r="J197" s="98">
        <f>SUM(J182:J192)+J196</f>
        <v>34411</v>
      </c>
      <c r="K197" s="97">
        <f>SUM(K182:K192)+K196</f>
        <v>0.99999999999999989</v>
      </c>
    </row>
    <row r="198" spans="1:11" ht="14" x14ac:dyDescent="0.3">
      <c r="E198" s="70" t="s">
        <v>197</v>
      </c>
      <c r="H198" s="159"/>
      <c r="I198" s="159"/>
      <c r="J198" s="105"/>
      <c r="K198" s="105"/>
    </row>
    <row r="199" spans="1:11" x14ac:dyDescent="0.25">
      <c r="H199" s="81"/>
      <c r="I199" s="81"/>
      <c r="J199" s="82"/>
      <c r="K199" s="83"/>
    </row>
    <row r="200" spans="1:11" ht="13" x14ac:dyDescent="0.3">
      <c r="D200" s="29" t="s">
        <v>198</v>
      </c>
      <c r="H200" s="84"/>
      <c r="I200" s="87"/>
      <c r="J200" s="87"/>
      <c r="K200" s="87"/>
    </row>
    <row r="201" spans="1:11" ht="12.75" hidden="1" customHeight="1" x14ac:dyDescent="0.3">
      <c r="B201" s="106">
        <v>931</v>
      </c>
      <c r="D201" s="29"/>
      <c r="E201" s="2" t="s">
        <v>170</v>
      </c>
      <c r="H201" s="84">
        <v>0</v>
      </c>
      <c r="I201" s="87"/>
      <c r="J201" s="84">
        <v>0</v>
      </c>
      <c r="K201" s="87"/>
    </row>
    <row r="202" spans="1:11" ht="12.75" hidden="1" customHeight="1" x14ac:dyDescent="0.3">
      <c r="B202" s="106">
        <v>934</v>
      </c>
      <c r="D202" s="29"/>
      <c r="E202" s="2" t="s">
        <v>171</v>
      </c>
      <c r="H202" s="84">
        <v>0</v>
      </c>
      <c r="I202" s="87"/>
      <c r="J202" s="84">
        <v>0</v>
      </c>
      <c r="K202" s="87"/>
    </row>
    <row r="203" spans="1:11" ht="12.75" hidden="1" customHeight="1" x14ac:dyDescent="0.3">
      <c r="B203" s="106">
        <v>937</v>
      </c>
      <c r="D203" s="29"/>
      <c r="E203" s="2" t="s">
        <v>172</v>
      </c>
      <c r="H203" s="84">
        <v>0</v>
      </c>
      <c r="I203" s="87"/>
      <c r="J203" s="84">
        <v>0</v>
      </c>
      <c r="K203" s="87"/>
    </row>
    <row r="204" spans="1:11" ht="12.75" hidden="1" customHeight="1" x14ac:dyDescent="0.3">
      <c r="B204" s="106">
        <v>940</v>
      </c>
      <c r="D204" s="29"/>
      <c r="E204" s="2" t="s">
        <v>173</v>
      </c>
      <c r="H204" s="84">
        <v>0</v>
      </c>
      <c r="I204" s="87"/>
      <c r="J204" s="84">
        <v>0</v>
      </c>
      <c r="K204" s="87"/>
    </row>
    <row r="205" spans="1:11" ht="12.75" hidden="1" customHeight="1" x14ac:dyDescent="0.3">
      <c r="B205" s="106">
        <v>943</v>
      </c>
      <c r="D205" s="29"/>
      <c r="E205" s="2" t="s">
        <v>174</v>
      </c>
      <c r="H205" s="84">
        <v>0</v>
      </c>
      <c r="I205" s="87"/>
      <c r="J205" s="84">
        <v>0</v>
      </c>
      <c r="K205" s="87"/>
    </row>
    <row r="206" spans="1:11" ht="12.75" hidden="1" customHeight="1" x14ac:dyDescent="0.3">
      <c r="B206" s="106">
        <v>946</v>
      </c>
      <c r="D206" s="29"/>
      <c r="E206" s="2" t="s">
        <v>175</v>
      </c>
      <c r="H206" s="84">
        <v>0</v>
      </c>
      <c r="I206" s="87"/>
      <c r="J206" s="84">
        <v>0</v>
      </c>
      <c r="K206" s="87"/>
    </row>
    <row r="207" spans="1:11" ht="13" hidden="1" x14ac:dyDescent="0.3">
      <c r="B207" s="106">
        <v>949</v>
      </c>
      <c r="D207" s="29"/>
      <c r="E207" s="2" t="s">
        <v>176</v>
      </c>
      <c r="H207" s="84">
        <v>0</v>
      </c>
      <c r="I207" s="87"/>
      <c r="J207" s="84">
        <v>0</v>
      </c>
      <c r="K207" s="87"/>
    </row>
    <row r="208" spans="1:11" ht="13" hidden="1" x14ac:dyDescent="0.3">
      <c r="B208" s="106">
        <v>952</v>
      </c>
      <c r="D208" s="29"/>
      <c r="E208" s="2" t="s">
        <v>177</v>
      </c>
      <c r="H208" s="84">
        <v>0</v>
      </c>
      <c r="I208" s="87"/>
      <c r="J208" s="84">
        <v>0</v>
      </c>
      <c r="K208" s="87"/>
    </row>
    <row r="209" spans="2:11" ht="13" hidden="1" x14ac:dyDescent="0.3">
      <c r="B209" s="106">
        <v>955</v>
      </c>
      <c r="D209" s="29"/>
      <c r="E209" s="2" t="s">
        <v>178</v>
      </c>
      <c r="H209" s="84">
        <v>0</v>
      </c>
      <c r="I209" s="87"/>
      <c r="J209" s="84">
        <v>0</v>
      </c>
      <c r="K209" s="87"/>
    </row>
    <row r="210" spans="2:11" ht="13" hidden="1" x14ac:dyDescent="0.3">
      <c r="B210" s="106">
        <v>958</v>
      </c>
      <c r="D210" s="29"/>
      <c r="E210" s="2" t="s">
        <v>179</v>
      </c>
      <c r="H210" s="84">
        <v>0</v>
      </c>
      <c r="I210" s="87"/>
      <c r="J210" s="84">
        <v>0</v>
      </c>
      <c r="K210" s="87"/>
    </row>
    <row r="211" spans="2:11" x14ac:dyDescent="0.25">
      <c r="B211" s="1">
        <v>960</v>
      </c>
      <c r="E211" s="2" t="s">
        <v>193</v>
      </c>
      <c r="H211" s="86">
        <v>3054709724.52</v>
      </c>
      <c r="I211" s="87">
        <f>1-SUM(I212:I222)</f>
        <v>0.43110000000000004</v>
      </c>
      <c r="J211" s="88">
        <v>20883</v>
      </c>
      <c r="K211" s="87">
        <f>1-SUM(K212:K222)</f>
        <v>0.60680000000000001</v>
      </c>
    </row>
    <row r="212" spans="2:11" x14ac:dyDescent="0.25">
      <c r="B212" s="106">
        <v>961</v>
      </c>
      <c r="E212" s="2" t="s">
        <v>181</v>
      </c>
      <c r="H212" s="86">
        <v>581395668.82000005</v>
      </c>
      <c r="I212" s="87">
        <f>+ROUND(H212/H$223,4)</f>
        <v>8.2100000000000006E-2</v>
      </c>
      <c r="J212" s="88">
        <v>2649</v>
      </c>
      <c r="K212" s="87">
        <f>+ROUND(J212/J$223,4)</f>
        <v>7.6999999999999999E-2</v>
      </c>
    </row>
    <row r="213" spans="2:11" x14ac:dyDescent="0.25">
      <c r="B213" s="106">
        <v>964</v>
      </c>
      <c r="E213" s="2" t="s">
        <v>182</v>
      </c>
      <c r="H213" s="86">
        <v>594614967.67999995</v>
      </c>
      <c r="I213" s="87">
        <f t="shared" ref="I213:K222" si="9">+ROUND(H213/H$223,4)</f>
        <v>8.4000000000000005E-2</v>
      </c>
      <c r="J213" s="88">
        <v>2410</v>
      </c>
      <c r="K213" s="87">
        <f t="shared" si="9"/>
        <v>7.0000000000000007E-2</v>
      </c>
    </row>
    <row r="214" spans="2:11" x14ac:dyDescent="0.25">
      <c r="B214" s="106">
        <v>967</v>
      </c>
      <c r="E214" s="2" t="s">
        <v>183</v>
      </c>
      <c r="H214" s="86">
        <v>546068809.71000004</v>
      </c>
      <c r="I214" s="87">
        <f t="shared" si="9"/>
        <v>7.7100000000000002E-2</v>
      </c>
      <c r="J214" s="88">
        <v>2068</v>
      </c>
      <c r="K214" s="87">
        <f t="shared" si="9"/>
        <v>6.0100000000000001E-2</v>
      </c>
    </row>
    <row r="215" spans="2:11" x14ac:dyDescent="0.25">
      <c r="B215" s="106">
        <v>970</v>
      </c>
      <c r="E215" s="2" t="s">
        <v>184</v>
      </c>
      <c r="H215" s="86">
        <v>521850388.29000002</v>
      </c>
      <c r="I215" s="87">
        <f t="shared" si="9"/>
        <v>7.3700000000000002E-2</v>
      </c>
      <c r="J215" s="88">
        <v>1785</v>
      </c>
      <c r="K215" s="87">
        <f t="shared" si="9"/>
        <v>5.1900000000000002E-2</v>
      </c>
    </row>
    <row r="216" spans="2:11" x14ac:dyDescent="0.25">
      <c r="B216" s="106">
        <v>973</v>
      </c>
      <c r="E216" s="2" t="s">
        <v>185</v>
      </c>
      <c r="H216" s="86">
        <v>554459147.20000005</v>
      </c>
      <c r="I216" s="87">
        <f t="shared" si="9"/>
        <v>7.8299999999999995E-2</v>
      </c>
      <c r="J216" s="88">
        <v>1759</v>
      </c>
      <c r="K216" s="87">
        <f t="shared" si="9"/>
        <v>5.11E-2</v>
      </c>
    </row>
    <row r="217" spans="2:11" x14ac:dyDescent="0.25">
      <c r="B217" s="106">
        <v>976</v>
      </c>
      <c r="E217" s="2" t="s">
        <v>186</v>
      </c>
      <c r="H217" s="86">
        <v>849929811.38</v>
      </c>
      <c r="I217" s="87">
        <f t="shared" si="9"/>
        <v>0.12</v>
      </c>
      <c r="J217" s="88">
        <v>2029</v>
      </c>
      <c r="K217" s="87">
        <f t="shared" si="9"/>
        <v>5.8999999999999997E-2</v>
      </c>
    </row>
    <row r="218" spans="2:11" x14ac:dyDescent="0.25">
      <c r="B218" s="106">
        <v>979</v>
      </c>
      <c r="E218" s="2" t="s">
        <v>187</v>
      </c>
      <c r="H218" s="86">
        <v>211448293.38</v>
      </c>
      <c r="I218" s="87">
        <f t="shared" si="9"/>
        <v>2.9899999999999999E-2</v>
      </c>
      <c r="J218" s="88">
        <v>489</v>
      </c>
      <c r="K218" s="87">
        <f t="shared" si="9"/>
        <v>1.4200000000000001E-2</v>
      </c>
    </row>
    <row r="219" spans="2:11" x14ac:dyDescent="0.25">
      <c r="B219" s="106">
        <v>982</v>
      </c>
      <c r="E219" s="2" t="s">
        <v>188</v>
      </c>
      <c r="H219" s="86">
        <v>164862725.37</v>
      </c>
      <c r="I219" s="87">
        <f t="shared" si="9"/>
        <v>2.3300000000000001E-2</v>
      </c>
      <c r="J219" s="88">
        <v>329</v>
      </c>
      <c r="K219" s="87">
        <f t="shared" si="9"/>
        <v>9.5999999999999992E-3</v>
      </c>
    </row>
    <row r="220" spans="2:11" x14ac:dyDescent="0.25">
      <c r="B220" s="106">
        <v>985</v>
      </c>
      <c r="E220" s="2" t="s">
        <v>189</v>
      </c>
      <c r="H220" s="86">
        <v>3611094.93</v>
      </c>
      <c r="I220" s="87">
        <f t="shared" si="9"/>
        <v>5.0000000000000001E-4</v>
      </c>
      <c r="J220" s="88">
        <v>10</v>
      </c>
      <c r="K220" s="87">
        <f t="shared" si="9"/>
        <v>2.9999999999999997E-4</v>
      </c>
    </row>
    <row r="221" spans="2:11" x14ac:dyDescent="0.25">
      <c r="B221" s="106">
        <v>988</v>
      </c>
      <c r="E221" s="2" t="s">
        <v>190</v>
      </c>
      <c r="H221" s="86">
        <v>0</v>
      </c>
      <c r="I221" s="87">
        <f t="shared" si="9"/>
        <v>0</v>
      </c>
      <c r="J221" s="88">
        <v>0</v>
      </c>
      <c r="K221" s="87">
        <f t="shared" si="9"/>
        <v>0</v>
      </c>
    </row>
    <row r="222" spans="2:11" x14ac:dyDescent="0.25">
      <c r="B222" s="106">
        <v>991</v>
      </c>
      <c r="E222" s="2" t="s">
        <v>191</v>
      </c>
      <c r="H222" s="86">
        <v>0</v>
      </c>
      <c r="I222" s="87">
        <f t="shared" si="9"/>
        <v>0</v>
      </c>
      <c r="J222" s="88">
        <v>0</v>
      </c>
      <c r="K222" s="87">
        <f t="shared" si="9"/>
        <v>0</v>
      </c>
    </row>
    <row r="223" spans="2:11" x14ac:dyDescent="0.25">
      <c r="E223" s="90" t="s">
        <v>142</v>
      </c>
      <c r="F223" s="90"/>
      <c r="G223" s="90"/>
      <c r="H223" s="96">
        <f>SUM(H211:H222)</f>
        <v>7082950631.2799997</v>
      </c>
      <c r="I223" s="97">
        <f>SUM(I211:I222)</f>
        <v>1.0000000000000002</v>
      </c>
      <c r="J223" s="98">
        <f>SUM(J211:J222)</f>
        <v>34411</v>
      </c>
      <c r="K223" s="97">
        <f>SUM(K211:K222)</f>
        <v>1.0000000000000002</v>
      </c>
    </row>
    <row r="224" spans="2:11" x14ac:dyDescent="0.25">
      <c r="H224" s="84"/>
      <c r="I224" s="87"/>
      <c r="J224" s="87"/>
      <c r="K224" s="87"/>
    </row>
    <row r="225" spans="2:11" ht="13" x14ac:dyDescent="0.3">
      <c r="H225" s="159" t="s">
        <v>130</v>
      </c>
      <c r="I225" s="159"/>
      <c r="J225" s="158" t="s">
        <v>131</v>
      </c>
      <c r="K225" s="158"/>
    </row>
    <row r="226" spans="2:11" x14ac:dyDescent="0.25">
      <c r="H226" s="143" t="s">
        <v>85</v>
      </c>
      <c r="I226" s="143" t="s">
        <v>132</v>
      </c>
      <c r="J226" s="155"/>
      <c r="K226" s="156" t="s">
        <v>132</v>
      </c>
    </row>
    <row r="227" spans="2:11" ht="15" x14ac:dyDescent="0.3">
      <c r="D227" s="29" t="s">
        <v>199</v>
      </c>
      <c r="H227" s="84"/>
      <c r="I227" s="87"/>
      <c r="J227" s="87"/>
      <c r="K227" s="87"/>
    </row>
    <row r="228" spans="2:11" x14ac:dyDescent="0.25">
      <c r="B228" s="1">
        <v>244</v>
      </c>
      <c r="E228" s="107" t="s">
        <v>200</v>
      </c>
      <c r="H228" s="86">
        <v>153823242.52000001</v>
      </c>
      <c r="I228" s="87">
        <f>1-SUM(I229:I239)</f>
        <v>2.1599999999999953E-2</v>
      </c>
      <c r="J228" s="69">
        <v>656</v>
      </c>
      <c r="K228" s="87">
        <f>1-SUM(K229:K239)</f>
        <v>1.9100000000000006E-2</v>
      </c>
    </row>
    <row r="229" spans="2:11" x14ac:dyDescent="0.25">
      <c r="B229" s="1">
        <v>245</v>
      </c>
      <c r="E229" s="2" t="s">
        <v>201</v>
      </c>
      <c r="H229" s="86">
        <v>1067476200.2</v>
      </c>
      <c r="I229" s="87">
        <f>ROUND(+H229/H$240,4)</f>
        <v>0.1507</v>
      </c>
      <c r="J229" s="69">
        <v>3363</v>
      </c>
      <c r="K229" s="87">
        <f>ROUND(+J229/J$240,4)</f>
        <v>9.7699999999999995E-2</v>
      </c>
    </row>
    <row r="230" spans="2:11" x14ac:dyDescent="0.25">
      <c r="B230" s="1">
        <v>246</v>
      </c>
      <c r="E230" s="2" t="s">
        <v>202</v>
      </c>
      <c r="H230" s="86">
        <v>968321349.47000003</v>
      </c>
      <c r="I230" s="87">
        <f t="shared" ref="I230:K239" si="10">ROUND(+H230/H$240,4)</f>
        <v>0.13669999999999999</v>
      </c>
      <c r="J230" s="69">
        <v>3257</v>
      </c>
      <c r="K230" s="87">
        <f t="shared" si="10"/>
        <v>9.4600000000000004E-2</v>
      </c>
    </row>
    <row r="231" spans="2:11" x14ac:dyDescent="0.25">
      <c r="B231" s="1">
        <v>251</v>
      </c>
      <c r="E231" s="2" t="s">
        <v>203</v>
      </c>
      <c r="H231" s="86">
        <v>403591734.81999999</v>
      </c>
      <c r="I231" s="87">
        <f t="shared" si="10"/>
        <v>5.7000000000000002E-2</v>
      </c>
      <c r="J231" s="69">
        <v>1689</v>
      </c>
      <c r="K231" s="87">
        <f t="shared" si="10"/>
        <v>4.9099999999999998E-2</v>
      </c>
    </row>
    <row r="232" spans="2:11" x14ac:dyDescent="0.25">
      <c r="B232" s="1">
        <v>253</v>
      </c>
      <c r="E232" s="107" t="s">
        <v>204</v>
      </c>
      <c r="H232" s="86">
        <v>1546970854.79</v>
      </c>
      <c r="I232" s="87">
        <f t="shared" si="10"/>
        <v>0.21840000000000001</v>
      </c>
      <c r="J232" s="69">
        <v>6392</v>
      </c>
      <c r="K232" s="87">
        <f t="shared" si="10"/>
        <v>0.18579999999999999</v>
      </c>
    </row>
    <row r="233" spans="2:11" x14ac:dyDescent="0.25">
      <c r="B233" s="1">
        <v>255</v>
      </c>
      <c r="E233" s="107" t="s">
        <v>205</v>
      </c>
      <c r="H233" s="86">
        <v>867361025.80999994</v>
      </c>
      <c r="I233" s="87">
        <f t="shared" si="10"/>
        <v>0.1225</v>
      </c>
      <c r="J233" s="69">
        <v>4066</v>
      </c>
      <c r="K233" s="87">
        <f t="shared" si="10"/>
        <v>0.1182</v>
      </c>
    </row>
    <row r="234" spans="2:11" x14ac:dyDescent="0.25">
      <c r="B234" s="1">
        <v>257</v>
      </c>
      <c r="E234" s="107" t="s">
        <v>206</v>
      </c>
      <c r="H234" s="86">
        <v>475961622.38</v>
      </c>
      <c r="I234" s="87">
        <f t="shared" si="10"/>
        <v>6.7199999999999996E-2</v>
      </c>
      <c r="J234" s="69">
        <v>2686</v>
      </c>
      <c r="K234" s="87">
        <f t="shared" si="10"/>
        <v>7.8100000000000003E-2</v>
      </c>
    </row>
    <row r="235" spans="2:11" x14ac:dyDescent="0.25">
      <c r="B235" s="1">
        <v>259</v>
      </c>
      <c r="E235" s="107" t="s">
        <v>207</v>
      </c>
      <c r="H235" s="86">
        <v>330421070.24000001</v>
      </c>
      <c r="I235" s="87">
        <f t="shared" si="10"/>
        <v>4.6699999999999998E-2</v>
      </c>
      <c r="J235" s="69">
        <v>2179</v>
      </c>
      <c r="K235" s="87">
        <f t="shared" si="10"/>
        <v>6.3299999999999995E-2</v>
      </c>
    </row>
    <row r="236" spans="2:11" x14ac:dyDescent="0.25">
      <c r="B236" s="1">
        <v>261</v>
      </c>
      <c r="E236" s="107" t="s">
        <v>208</v>
      </c>
      <c r="H236" s="86">
        <v>268884128.86000001</v>
      </c>
      <c r="I236" s="87">
        <f t="shared" si="10"/>
        <v>3.7999999999999999E-2</v>
      </c>
      <c r="J236" s="69">
        <v>1844</v>
      </c>
      <c r="K236" s="87">
        <f t="shared" si="10"/>
        <v>5.3600000000000002E-2</v>
      </c>
    </row>
    <row r="237" spans="2:11" x14ac:dyDescent="0.25">
      <c r="B237" s="1">
        <v>263</v>
      </c>
      <c r="E237" s="2" t="s">
        <v>209</v>
      </c>
      <c r="H237" s="86">
        <v>277388297.13999999</v>
      </c>
      <c r="I237" s="87">
        <f t="shared" si="10"/>
        <v>3.9199999999999999E-2</v>
      </c>
      <c r="J237" s="69">
        <v>1794</v>
      </c>
      <c r="K237" s="87">
        <f t="shared" si="10"/>
        <v>5.21E-2</v>
      </c>
    </row>
    <row r="238" spans="2:11" x14ac:dyDescent="0.25">
      <c r="B238" s="1">
        <v>265</v>
      </c>
      <c r="E238" s="107" t="s">
        <v>210</v>
      </c>
      <c r="H238" s="86">
        <v>228223186.36000001</v>
      </c>
      <c r="I238" s="87">
        <f t="shared" si="10"/>
        <v>3.2199999999999999E-2</v>
      </c>
      <c r="J238" s="69">
        <v>1511</v>
      </c>
      <c r="K238" s="87">
        <f t="shared" si="10"/>
        <v>4.3900000000000002E-2</v>
      </c>
    </row>
    <row r="239" spans="2:11" x14ac:dyDescent="0.25">
      <c r="B239" s="1">
        <v>274</v>
      </c>
      <c r="E239" s="107" t="s">
        <v>211</v>
      </c>
      <c r="H239" s="108">
        <v>494527918.69</v>
      </c>
      <c r="I239" s="87">
        <f t="shared" si="10"/>
        <v>6.9800000000000001E-2</v>
      </c>
      <c r="J239" s="109">
        <v>4974</v>
      </c>
      <c r="K239" s="87">
        <f t="shared" si="10"/>
        <v>0.14449999999999999</v>
      </c>
    </row>
    <row r="240" spans="2:11" x14ac:dyDescent="0.25">
      <c r="E240" s="90" t="s">
        <v>137</v>
      </c>
      <c r="F240" s="90"/>
      <c r="G240" s="90"/>
      <c r="H240" s="96">
        <f>SUM(H228:H239)</f>
        <v>7082950631.2799997</v>
      </c>
      <c r="I240" s="97">
        <f>SUM(I228:I239)</f>
        <v>0.99999999999999989</v>
      </c>
      <c r="J240" s="110">
        <f>SUM(J228:J239)</f>
        <v>34411</v>
      </c>
      <c r="K240" s="97">
        <f>SUM(K228:K239)</f>
        <v>1.0000000000000002</v>
      </c>
    </row>
    <row r="241" spans="2:11" ht="14" x14ac:dyDescent="0.3">
      <c r="E241" s="70" t="s">
        <v>212</v>
      </c>
      <c r="G241" s="1"/>
      <c r="H241" s="159"/>
      <c r="I241" s="159"/>
      <c r="J241" s="158"/>
      <c r="K241" s="158"/>
    </row>
    <row r="242" spans="2:11" ht="13" x14ac:dyDescent="0.3">
      <c r="H242" s="159"/>
      <c r="I242" s="159"/>
      <c r="J242" s="158"/>
      <c r="K242" s="158"/>
    </row>
    <row r="243" spans="2:11" ht="13" x14ac:dyDescent="0.3">
      <c r="D243" s="29" t="s">
        <v>213</v>
      </c>
      <c r="H243" s="84"/>
      <c r="I243" s="87"/>
      <c r="J243" s="111"/>
      <c r="K243" s="87"/>
    </row>
    <row r="244" spans="2:11" x14ac:dyDescent="0.25">
      <c r="B244" s="1">
        <v>1005</v>
      </c>
      <c r="E244" s="107" t="s">
        <v>200</v>
      </c>
      <c r="H244" s="86">
        <v>94616882.329999998</v>
      </c>
      <c r="I244" s="87">
        <f>1-SUM(I245:I250)</f>
        <v>0.2118000000000001</v>
      </c>
      <c r="J244" s="69">
        <v>271</v>
      </c>
      <c r="K244" s="87">
        <f>1-SUM(K245:K250)</f>
        <v>0.21750000000000003</v>
      </c>
    </row>
    <row r="245" spans="2:11" x14ac:dyDescent="0.25">
      <c r="B245" s="1">
        <v>1007</v>
      </c>
      <c r="E245" s="2" t="s">
        <v>201</v>
      </c>
      <c r="H245" s="86">
        <v>88670875.159999996</v>
      </c>
      <c r="I245" s="87">
        <f>ROUND(+H245/H$251,4)</f>
        <v>0.19869999999999999</v>
      </c>
      <c r="J245" s="69">
        <v>249</v>
      </c>
      <c r="K245" s="87">
        <f>ROUND(+J245/J$251,4)</f>
        <v>0.19980000000000001</v>
      </c>
    </row>
    <row r="246" spans="2:11" x14ac:dyDescent="0.25">
      <c r="B246" s="1">
        <v>1014</v>
      </c>
      <c r="E246" s="2" t="s">
        <v>202</v>
      </c>
      <c r="H246" s="86">
        <v>135059220.62</v>
      </c>
      <c r="I246" s="87">
        <f t="shared" ref="I246:K250" si="11">ROUND(+H246/H$251,4)</f>
        <v>0.30259999999999998</v>
      </c>
      <c r="J246" s="69">
        <v>349</v>
      </c>
      <c r="K246" s="87">
        <f t="shared" si="11"/>
        <v>0.28010000000000002</v>
      </c>
    </row>
    <row r="247" spans="2:11" x14ac:dyDescent="0.25">
      <c r="B247" s="1">
        <v>1016</v>
      </c>
      <c r="E247" s="2" t="s">
        <v>203</v>
      </c>
      <c r="H247" s="86">
        <v>80772503.430000007</v>
      </c>
      <c r="I247" s="87">
        <f t="shared" si="11"/>
        <v>0.18099999999999999</v>
      </c>
      <c r="J247" s="69">
        <v>234</v>
      </c>
      <c r="K247" s="87">
        <f t="shared" si="11"/>
        <v>0.18779999999999999</v>
      </c>
    </row>
    <row r="248" spans="2:11" x14ac:dyDescent="0.25">
      <c r="B248" s="1">
        <v>1019</v>
      </c>
      <c r="E248" s="107" t="s">
        <v>204</v>
      </c>
      <c r="H248" s="86">
        <v>20077179.07</v>
      </c>
      <c r="I248" s="87">
        <f t="shared" si="11"/>
        <v>4.4999999999999998E-2</v>
      </c>
      <c r="J248" s="69">
        <v>61</v>
      </c>
      <c r="K248" s="87">
        <f t="shared" si="11"/>
        <v>4.9000000000000002E-2</v>
      </c>
    </row>
    <row r="249" spans="2:11" x14ac:dyDescent="0.25">
      <c r="B249" s="1">
        <v>1022</v>
      </c>
      <c r="E249" s="107" t="s">
        <v>205</v>
      </c>
      <c r="H249" s="86">
        <v>20660189.600000001</v>
      </c>
      <c r="I249" s="87">
        <f t="shared" si="11"/>
        <v>4.6300000000000001E-2</v>
      </c>
      <c r="J249" s="69">
        <v>64</v>
      </c>
      <c r="K249" s="87">
        <f t="shared" si="11"/>
        <v>5.1400000000000001E-2</v>
      </c>
    </row>
    <row r="250" spans="2:11" x14ac:dyDescent="0.25">
      <c r="B250" s="1">
        <v>1025</v>
      </c>
      <c r="E250" s="2" t="s">
        <v>214</v>
      </c>
      <c r="H250" s="86">
        <v>6500334.8700000001</v>
      </c>
      <c r="I250" s="87">
        <f t="shared" si="11"/>
        <v>1.46E-2</v>
      </c>
      <c r="J250" s="69">
        <v>18</v>
      </c>
      <c r="K250" s="87">
        <f t="shared" si="11"/>
        <v>1.44E-2</v>
      </c>
    </row>
    <row r="251" spans="2:11" x14ac:dyDescent="0.25">
      <c r="E251" s="90" t="s">
        <v>142</v>
      </c>
      <c r="F251" s="90"/>
      <c r="G251" s="90"/>
      <c r="H251" s="96">
        <f>SUM(H244:H250)</f>
        <v>446357185.08000004</v>
      </c>
      <c r="I251" s="97">
        <f>SUM(I244:I250)</f>
        <v>1.0000000000000002</v>
      </c>
      <c r="J251" s="110">
        <f>SUM(J244:J250)</f>
        <v>1246</v>
      </c>
      <c r="K251" s="97">
        <f>SUM(K244:K250)</f>
        <v>1</v>
      </c>
    </row>
    <row r="252" spans="2:11" ht="13" x14ac:dyDescent="0.3">
      <c r="H252" s="112"/>
      <c r="I252" s="113"/>
      <c r="J252" s="114"/>
      <c r="K252" s="113"/>
    </row>
    <row r="253" spans="2:11" ht="13" x14ac:dyDescent="0.3">
      <c r="D253" s="29" t="s">
        <v>215</v>
      </c>
      <c r="H253" s="84"/>
      <c r="I253" s="87"/>
      <c r="J253" s="87"/>
      <c r="K253" s="87"/>
    </row>
    <row r="254" spans="2:11" x14ac:dyDescent="0.25">
      <c r="B254" s="1">
        <v>1055</v>
      </c>
      <c r="D254" s="115"/>
      <c r="E254" s="107" t="s">
        <v>200</v>
      </c>
      <c r="H254" s="86">
        <v>3408269725.5799999</v>
      </c>
      <c r="I254" s="87">
        <f>1-SUM(I255:I260)</f>
        <v>0.5101</v>
      </c>
      <c r="J254" s="69">
        <v>13887</v>
      </c>
      <c r="K254" s="87">
        <f>1-SUM(K255:K260)</f>
        <v>0.46079999999999999</v>
      </c>
    </row>
    <row r="255" spans="2:11" x14ac:dyDescent="0.25">
      <c r="B255" s="1">
        <v>1057</v>
      </c>
      <c r="D255" s="115"/>
      <c r="E255" s="2" t="s">
        <v>201</v>
      </c>
      <c r="H255" s="86">
        <v>1670405734.78</v>
      </c>
      <c r="I255" s="87">
        <f>ROUND(+H255/H$261,4)</f>
        <v>0.25</v>
      </c>
      <c r="J255" s="69">
        <v>7752</v>
      </c>
      <c r="K255" s="87">
        <f>ROUND(+J255/J$261,4)</f>
        <v>0.25729999999999997</v>
      </c>
    </row>
    <row r="256" spans="2:11" x14ac:dyDescent="0.25">
      <c r="B256" s="1">
        <v>1064</v>
      </c>
      <c r="D256" s="115"/>
      <c r="E256" s="2" t="s">
        <v>202</v>
      </c>
      <c r="H256" s="86">
        <v>1209128190.9400001</v>
      </c>
      <c r="I256" s="87">
        <f t="shared" ref="I256:K260" si="12">ROUND(+H256/H$261,4)</f>
        <v>0.18090000000000001</v>
      </c>
      <c r="J256" s="69">
        <v>6101</v>
      </c>
      <c r="K256" s="87">
        <f t="shared" si="12"/>
        <v>0.20250000000000001</v>
      </c>
    </row>
    <row r="257" spans="2:20" x14ac:dyDescent="0.25">
      <c r="B257" s="1">
        <v>1066</v>
      </c>
      <c r="D257" s="115"/>
      <c r="E257" s="2" t="s">
        <v>203</v>
      </c>
      <c r="H257" s="86">
        <v>235295416.27000001</v>
      </c>
      <c r="I257" s="87">
        <f t="shared" si="12"/>
        <v>3.5200000000000002E-2</v>
      </c>
      <c r="J257" s="69">
        <v>1447</v>
      </c>
      <c r="K257" s="87">
        <f t="shared" si="12"/>
        <v>4.8000000000000001E-2</v>
      </c>
    </row>
    <row r="258" spans="2:20" x14ac:dyDescent="0.25">
      <c r="B258" s="1">
        <v>1069</v>
      </c>
      <c r="D258" s="115"/>
      <c r="E258" s="107" t="s">
        <v>204</v>
      </c>
      <c r="H258" s="86">
        <v>117872732.83</v>
      </c>
      <c r="I258" s="87">
        <f t="shared" si="12"/>
        <v>1.7600000000000001E-2</v>
      </c>
      <c r="J258" s="69">
        <v>665</v>
      </c>
      <c r="K258" s="87">
        <f t="shared" si="12"/>
        <v>2.2100000000000002E-2</v>
      </c>
    </row>
    <row r="259" spans="2:20" x14ac:dyDescent="0.25">
      <c r="B259" s="1">
        <v>1072</v>
      </c>
      <c r="D259" s="115"/>
      <c r="E259" s="107" t="s">
        <v>205</v>
      </c>
      <c r="H259" s="86">
        <v>41251380.490000002</v>
      </c>
      <c r="I259" s="87">
        <f t="shared" si="12"/>
        <v>6.1999999999999998E-3</v>
      </c>
      <c r="J259" s="69">
        <v>281</v>
      </c>
      <c r="K259" s="87">
        <f t="shared" si="12"/>
        <v>9.2999999999999992E-3</v>
      </c>
    </row>
    <row r="260" spans="2:20" x14ac:dyDescent="0.25">
      <c r="B260" s="1">
        <v>1075</v>
      </c>
      <c r="D260" s="115"/>
      <c r="E260" s="2" t="s">
        <v>214</v>
      </c>
      <c r="H260" s="86">
        <v>0</v>
      </c>
      <c r="I260" s="87">
        <f>ROUND(+H260/H$261,4)</f>
        <v>0</v>
      </c>
      <c r="J260" s="69">
        <v>0</v>
      </c>
      <c r="K260" s="87">
        <f t="shared" si="12"/>
        <v>0</v>
      </c>
      <c r="T260" s="116"/>
    </row>
    <row r="261" spans="2:20" x14ac:dyDescent="0.25">
      <c r="D261" s="115"/>
      <c r="E261" s="90" t="s">
        <v>137</v>
      </c>
      <c r="F261" s="90"/>
      <c r="G261" s="90"/>
      <c r="H261" s="96">
        <f>SUM(H254:H260)</f>
        <v>6682223180.8899994</v>
      </c>
      <c r="I261" s="97">
        <f>SUM(I254:I260)</f>
        <v>1</v>
      </c>
      <c r="J261" s="98">
        <f>SUM(J254:J260)</f>
        <v>30133</v>
      </c>
      <c r="K261" s="97">
        <f>SUM(K254:K260)</f>
        <v>1</v>
      </c>
    </row>
    <row r="262" spans="2:20" x14ac:dyDescent="0.25">
      <c r="D262" s="115"/>
      <c r="H262" s="99"/>
      <c r="I262" s="100"/>
      <c r="J262" s="101"/>
      <c r="K262" s="100"/>
    </row>
    <row r="263" spans="2:20" ht="13" x14ac:dyDescent="0.3">
      <c r="D263" s="29" t="s">
        <v>216</v>
      </c>
      <c r="H263" s="84"/>
      <c r="I263" s="87"/>
      <c r="J263" s="102"/>
      <c r="K263" s="87"/>
    </row>
    <row r="264" spans="2:20" x14ac:dyDescent="0.25">
      <c r="B264" s="1">
        <v>701</v>
      </c>
      <c r="C264" s="1" t="s">
        <v>217</v>
      </c>
      <c r="D264" s="115"/>
      <c r="E264" s="107" t="s">
        <v>218</v>
      </c>
      <c r="H264" s="86">
        <v>430917.19</v>
      </c>
      <c r="I264" s="87">
        <f>ROUND(+H264/H$274,4)</f>
        <v>1E-4</v>
      </c>
      <c r="J264" s="88">
        <v>61</v>
      </c>
      <c r="K264" s="87">
        <f>1-SUM(K265:K270)</f>
        <v>1.9000000000000128E-3</v>
      </c>
      <c r="L264" s="2" t="s">
        <v>50</v>
      </c>
    </row>
    <row r="265" spans="2:20" x14ac:dyDescent="0.25">
      <c r="B265" s="1">
        <v>704</v>
      </c>
      <c r="C265" s="1">
        <v>705</v>
      </c>
      <c r="D265" s="115"/>
      <c r="E265" s="2" t="s">
        <v>219</v>
      </c>
      <c r="H265" s="86">
        <v>29725751.57</v>
      </c>
      <c r="I265" s="87">
        <f>ROUND(+H265/H$274,4)</f>
        <v>4.1999999999999997E-3</v>
      </c>
      <c r="J265" s="88">
        <v>1065</v>
      </c>
      <c r="K265" s="87">
        <f>ROUND(+J265/J$274,4)</f>
        <v>3.09E-2</v>
      </c>
      <c r="L265" s="2" t="s">
        <v>50</v>
      </c>
    </row>
    <row r="266" spans="2:20" x14ac:dyDescent="0.25">
      <c r="B266" s="1">
        <v>707</v>
      </c>
      <c r="C266" s="1">
        <v>707</v>
      </c>
      <c r="D266" s="115"/>
      <c r="E266" s="2" t="s">
        <v>220</v>
      </c>
      <c r="H266" s="86">
        <v>165071673.66</v>
      </c>
      <c r="I266" s="87">
        <f>ROUND(+H266/H$274,4)</f>
        <v>2.3300000000000001E-2</v>
      </c>
      <c r="J266" s="88">
        <v>2603</v>
      </c>
      <c r="K266" s="87">
        <f>ROUND(+J266/J$274,4)</f>
        <v>7.5600000000000001E-2</v>
      </c>
      <c r="L266" s="2" t="s">
        <v>50</v>
      </c>
    </row>
    <row r="267" spans="2:20" ht="13.5" customHeight="1" x14ac:dyDescent="0.25">
      <c r="B267" s="1">
        <v>710</v>
      </c>
      <c r="C267" s="1">
        <v>710</v>
      </c>
      <c r="D267" s="115"/>
      <c r="E267" s="2" t="s">
        <v>221</v>
      </c>
      <c r="H267" s="86">
        <v>419984131.68000001</v>
      </c>
      <c r="I267" s="87">
        <f t="shared" ref="I267:I269" si="13">ROUND(+H267/H$274,4)</f>
        <v>5.9299999999999999E-2</v>
      </c>
      <c r="J267" s="88">
        <v>4139</v>
      </c>
      <c r="K267" s="87">
        <f t="shared" ref="K267:K273" si="14">ROUND(+J267/J$274,4)</f>
        <v>0.1203</v>
      </c>
    </row>
    <row r="268" spans="2:20" x14ac:dyDescent="0.25">
      <c r="B268" s="1">
        <v>713</v>
      </c>
      <c r="C268" s="1">
        <v>713</v>
      </c>
      <c r="D268" s="115"/>
      <c r="E268" s="2" t="s">
        <v>222</v>
      </c>
      <c r="H268" s="86">
        <v>870459376.97000003</v>
      </c>
      <c r="I268" s="87">
        <f t="shared" si="13"/>
        <v>0.1229</v>
      </c>
      <c r="J268" s="88">
        <v>6094</v>
      </c>
      <c r="K268" s="87">
        <f t="shared" si="14"/>
        <v>0.17710000000000001</v>
      </c>
    </row>
    <row r="269" spans="2:20" x14ac:dyDescent="0.25">
      <c r="B269" s="1">
        <v>716</v>
      </c>
      <c r="C269" s="1">
        <v>716</v>
      </c>
      <c r="D269" s="115"/>
      <c r="E269" s="2" t="s">
        <v>223</v>
      </c>
      <c r="H269" s="86">
        <v>1718535017.45</v>
      </c>
      <c r="I269" s="87">
        <f t="shared" si="13"/>
        <v>0.24260000000000001</v>
      </c>
      <c r="J269" s="88">
        <v>8301</v>
      </c>
      <c r="K269" s="87">
        <f t="shared" si="14"/>
        <v>0.2412</v>
      </c>
    </row>
    <row r="270" spans="2:20" x14ac:dyDescent="0.25">
      <c r="B270" s="1">
        <v>730</v>
      </c>
      <c r="C270" s="1">
        <v>730</v>
      </c>
      <c r="D270" s="115"/>
      <c r="E270" s="2" t="s">
        <v>224</v>
      </c>
      <c r="H270" s="86">
        <v>3878743762.7600002</v>
      </c>
      <c r="I270" s="87">
        <f>1-SUM(I264:I269)</f>
        <v>0.54759999999999998</v>
      </c>
      <c r="J270" s="88">
        <v>12148</v>
      </c>
      <c r="K270" s="87">
        <f t="shared" si="14"/>
        <v>0.35299999999999998</v>
      </c>
    </row>
    <row r="271" spans="2:20" ht="12.65" hidden="1" customHeight="1" x14ac:dyDescent="0.25">
      <c r="C271" s="1">
        <v>722</v>
      </c>
      <c r="D271" s="115"/>
      <c r="E271" s="2" t="s">
        <v>225</v>
      </c>
      <c r="H271" s="84">
        <v>0</v>
      </c>
      <c r="I271" s="87">
        <f t="shared" ref="I271:I273" si="15">ROUND(+H271/H$274,4)</f>
        <v>0</v>
      </c>
      <c r="J271" s="117">
        <v>0</v>
      </c>
      <c r="K271" s="87">
        <f t="shared" si="14"/>
        <v>0</v>
      </c>
    </row>
    <row r="272" spans="2:20" hidden="1" x14ac:dyDescent="0.25">
      <c r="C272" s="1">
        <v>725</v>
      </c>
      <c r="D272" s="115"/>
      <c r="E272" s="2" t="s">
        <v>226</v>
      </c>
      <c r="H272" s="84">
        <v>0</v>
      </c>
      <c r="I272" s="87">
        <f t="shared" si="15"/>
        <v>0</v>
      </c>
      <c r="J272" s="117">
        <v>0</v>
      </c>
      <c r="K272" s="87">
        <f t="shared" si="14"/>
        <v>0</v>
      </c>
    </row>
    <row r="273" spans="3:12" hidden="1" x14ac:dyDescent="0.25">
      <c r="C273" s="1">
        <v>728</v>
      </c>
      <c r="D273" s="115"/>
      <c r="E273" s="2" t="s">
        <v>227</v>
      </c>
      <c r="H273" s="84">
        <v>0</v>
      </c>
      <c r="I273" s="87">
        <f t="shared" si="15"/>
        <v>0</v>
      </c>
      <c r="J273" s="117">
        <v>0</v>
      </c>
      <c r="K273" s="87">
        <f t="shared" si="14"/>
        <v>0</v>
      </c>
    </row>
    <row r="274" spans="3:12" x14ac:dyDescent="0.25">
      <c r="D274" s="115"/>
      <c r="E274" s="90" t="s">
        <v>137</v>
      </c>
      <c r="F274" s="90"/>
      <c r="G274" s="90"/>
      <c r="H274" s="96">
        <f>SUM(H264:H273)</f>
        <v>7082950631.2800007</v>
      </c>
      <c r="I274" s="97">
        <f>SUM(I264:I270)</f>
        <v>1</v>
      </c>
      <c r="J274" s="98">
        <f>SUM(J264:J273)</f>
        <v>34411</v>
      </c>
      <c r="K274" s="97">
        <f>SUM(K264:K270)</f>
        <v>1</v>
      </c>
    </row>
    <row r="275" spans="3:12" x14ac:dyDescent="0.25">
      <c r="D275" s="115"/>
      <c r="H275" s="99"/>
      <c r="I275" s="100"/>
      <c r="J275" s="101"/>
      <c r="K275" s="100"/>
    </row>
    <row r="276" spans="3:12" ht="13" hidden="1" x14ac:dyDescent="0.3">
      <c r="D276" s="29" t="s">
        <v>228</v>
      </c>
      <c r="H276" s="99"/>
      <c r="I276" s="100"/>
      <c r="J276" s="101"/>
      <c r="K276" s="100"/>
    </row>
    <row r="277" spans="3:12" hidden="1" x14ac:dyDescent="0.25">
      <c r="D277" s="115"/>
      <c r="E277" s="107" t="s">
        <v>218</v>
      </c>
      <c r="G277" s="2" t="s">
        <v>229</v>
      </c>
      <c r="H277" s="99">
        <v>0</v>
      </c>
      <c r="I277" s="87">
        <f>ROUND(+H277/H$274,4)</f>
        <v>0</v>
      </c>
      <c r="J277" s="117">
        <v>0</v>
      </c>
      <c r="K277" s="87">
        <f>1-SUM(K278:K280)</f>
        <v>1</v>
      </c>
      <c r="L277" s="2" t="s">
        <v>230</v>
      </c>
    </row>
    <row r="278" spans="3:12" hidden="1" x14ac:dyDescent="0.25">
      <c r="D278" s="115"/>
      <c r="E278" s="2" t="s">
        <v>219</v>
      </c>
      <c r="G278" s="2" t="s">
        <v>229</v>
      </c>
      <c r="H278" s="99">
        <v>0</v>
      </c>
      <c r="I278" s="87">
        <f>ROUND(+H278/H$274,4)</f>
        <v>0</v>
      </c>
      <c r="J278" s="117">
        <v>0</v>
      </c>
      <c r="K278" s="87">
        <f>ROUND(+J278/J$274,4)</f>
        <v>0</v>
      </c>
      <c r="L278" s="2" t="s">
        <v>230</v>
      </c>
    </row>
    <row r="279" spans="3:12" hidden="1" x14ac:dyDescent="0.25">
      <c r="D279" s="115"/>
      <c r="E279" s="2" t="s">
        <v>220</v>
      </c>
      <c r="G279" s="2" t="s">
        <v>229</v>
      </c>
      <c r="H279" s="99">
        <v>0</v>
      </c>
      <c r="I279" s="87">
        <f>ROUND(+H279/H$274,4)</f>
        <v>0</v>
      </c>
      <c r="J279" s="117">
        <v>0</v>
      </c>
      <c r="K279" s="87">
        <f>ROUND(+J279/J$274,4)</f>
        <v>0</v>
      </c>
      <c r="L279" s="2" t="s">
        <v>230</v>
      </c>
    </row>
    <row r="280" spans="3:12" hidden="1" x14ac:dyDescent="0.25">
      <c r="D280" s="115"/>
      <c r="E280" s="2" t="s">
        <v>231</v>
      </c>
      <c r="G280" s="2" t="s">
        <v>229</v>
      </c>
      <c r="H280" s="99">
        <f>SUM(H281:H287)</f>
        <v>0</v>
      </c>
      <c r="I280" s="100">
        <f>SUM(I281:I287)</f>
        <v>0</v>
      </c>
      <c r="J280" s="101">
        <f>SUM(J281:J287)</f>
        <v>0</v>
      </c>
      <c r="K280" s="100">
        <f>SUM(K281:K287)</f>
        <v>0</v>
      </c>
      <c r="L280" s="2" t="s">
        <v>230</v>
      </c>
    </row>
    <row r="281" spans="3:12" hidden="1" x14ac:dyDescent="0.25">
      <c r="D281" s="115"/>
      <c r="E281" s="2" t="s">
        <v>221</v>
      </c>
      <c r="H281" s="99">
        <v>0</v>
      </c>
      <c r="I281" s="87">
        <f t="shared" ref="I281:I287" si="16">ROUND(+H281/H$274,4)</f>
        <v>0</v>
      </c>
      <c r="J281" s="117">
        <v>0</v>
      </c>
      <c r="K281" s="87">
        <f t="shared" ref="K281:K287" si="17">ROUND(+J281/J$274,4)</f>
        <v>0</v>
      </c>
    </row>
    <row r="282" spans="3:12" hidden="1" x14ac:dyDescent="0.25">
      <c r="D282" s="115"/>
      <c r="E282" s="2" t="s">
        <v>222</v>
      </c>
      <c r="H282" s="99">
        <v>0</v>
      </c>
      <c r="I282" s="87">
        <f t="shared" si="16"/>
        <v>0</v>
      </c>
      <c r="J282" s="117">
        <v>0</v>
      </c>
      <c r="K282" s="87">
        <f t="shared" si="17"/>
        <v>0</v>
      </c>
    </row>
    <row r="283" spans="3:12" hidden="1" x14ac:dyDescent="0.25">
      <c r="D283" s="115"/>
      <c r="E283" s="2" t="s">
        <v>232</v>
      </c>
      <c r="H283" s="99">
        <v>0</v>
      </c>
      <c r="I283" s="87">
        <f t="shared" si="16"/>
        <v>0</v>
      </c>
      <c r="J283" s="117">
        <v>0</v>
      </c>
      <c r="K283" s="87">
        <f t="shared" si="17"/>
        <v>0</v>
      </c>
    </row>
    <row r="284" spans="3:12" hidden="1" x14ac:dyDescent="0.25">
      <c r="D284" s="115"/>
      <c r="E284" s="2" t="s">
        <v>233</v>
      </c>
      <c r="H284" s="99">
        <v>0</v>
      </c>
      <c r="I284" s="87">
        <f t="shared" si="16"/>
        <v>0</v>
      </c>
      <c r="J284" s="117">
        <v>0</v>
      </c>
      <c r="K284" s="87">
        <f t="shared" si="17"/>
        <v>0</v>
      </c>
    </row>
    <row r="285" spans="3:12" hidden="1" x14ac:dyDescent="0.25">
      <c r="D285" s="115"/>
      <c r="E285" s="2" t="s">
        <v>225</v>
      </c>
      <c r="H285" s="99">
        <v>0</v>
      </c>
      <c r="I285" s="87">
        <f t="shared" si="16"/>
        <v>0</v>
      </c>
      <c r="J285" s="117">
        <v>0</v>
      </c>
      <c r="K285" s="87">
        <f t="shared" si="17"/>
        <v>0</v>
      </c>
    </row>
    <row r="286" spans="3:12" hidden="1" x14ac:dyDescent="0.25">
      <c r="D286" s="115"/>
      <c r="E286" s="2" t="s">
        <v>226</v>
      </c>
      <c r="H286" s="99">
        <v>0</v>
      </c>
      <c r="I286" s="87">
        <f t="shared" si="16"/>
        <v>0</v>
      </c>
      <c r="J286" s="117">
        <v>0</v>
      </c>
      <c r="K286" s="87">
        <f t="shared" si="17"/>
        <v>0</v>
      </c>
    </row>
    <row r="287" spans="3:12" hidden="1" x14ac:dyDescent="0.25">
      <c r="D287" s="115"/>
      <c r="E287" s="2" t="s">
        <v>227</v>
      </c>
      <c r="H287" s="99">
        <v>0</v>
      </c>
      <c r="I287" s="87">
        <f t="shared" si="16"/>
        <v>0</v>
      </c>
      <c r="J287" s="117">
        <v>0</v>
      </c>
      <c r="K287" s="87">
        <f t="shared" si="17"/>
        <v>0</v>
      </c>
    </row>
    <row r="288" spans="3:12" hidden="1" x14ac:dyDescent="0.25">
      <c r="D288" s="115"/>
      <c r="E288" s="90" t="s">
        <v>234</v>
      </c>
      <c r="F288" s="90"/>
      <c r="G288" s="90"/>
      <c r="H288" s="96">
        <f>SUM(H277:H280)</f>
        <v>0</v>
      </c>
      <c r="I288" s="97">
        <f t="shared" ref="I288:K288" si="18">SUM(I277:I280)</f>
        <v>0</v>
      </c>
      <c r="J288" s="98">
        <f t="shared" si="18"/>
        <v>0</v>
      </c>
      <c r="K288" s="97">
        <f t="shared" si="18"/>
        <v>1</v>
      </c>
    </row>
    <row r="289" spans="2:12" hidden="1" x14ac:dyDescent="0.25">
      <c r="D289" s="115"/>
      <c r="H289" s="99"/>
      <c r="I289" s="100"/>
      <c r="J289" s="101"/>
      <c r="K289" s="100"/>
    </row>
    <row r="290" spans="2:12" hidden="1" x14ac:dyDescent="0.25">
      <c r="D290" s="115"/>
      <c r="H290" s="114"/>
      <c r="I290" s="113"/>
      <c r="J290" s="114"/>
      <c r="K290" s="113"/>
    </row>
    <row r="291" spans="2:12" ht="13" x14ac:dyDescent="0.3">
      <c r="D291" s="29" t="s">
        <v>235</v>
      </c>
      <c r="F291" s="18"/>
      <c r="H291" s="45"/>
      <c r="I291" s="45"/>
      <c r="J291" s="45"/>
      <c r="K291" s="45"/>
    </row>
    <row r="292" spans="2:12" x14ac:dyDescent="0.25">
      <c r="B292" s="1">
        <v>93</v>
      </c>
      <c r="E292" s="2" t="s">
        <v>236</v>
      </c>
      <c r="H292" s="86">
        <v>18640040.989999998</v>
      </c>
      <c r="I292" s="87">
        <f>ROUND(+H292/H$274,4)</f>
        <v>2.5999999999999999E-3</v>
      </c>
      <c r="J292" s="88">
        <v>53</v>
      </c>
      <c r="K292" s="87">
        <f>ROUND(+J292/J$274,4)</f>
        <v>1.5E-3</v>
      </c>
    </row>
    <row r="293" spans="2:12" x14ac:dyDescent="0.25">
      <c r="B293" s="1">
        <v>97</v>
      </c>
      <c r="E293" s="2" t="s">
        <v>237</v>
      </c>
      <c r="H293" s="86">
        <v>6946586.0099999998</v>
      </c>
      <c r="I293" s="87">
        <f>ROUND(+H293/H$274,4)</f>
        <v>1E-3</v>
      </c>
      <c r="J293" s="88">
        <v>28</v>
      </c>
      <c r="K293" s="87">
        <f t="shared" ref="K293:K295" si="19">ROUND(+J293/J$274,4)</f>
        <v>8.0000000000000004E-4</v>
      </c>
    </row>
    <row r="294" spans="2:12" x14ac:dyDescent="0.25">
      <c r="B294" s="1">
        <v>101</v>
      </c>
      <c r="E294" s="2" t="s">
        <v>238</v>
      </c>
      <c r="H294" s="86">
        <v>0</v>
      </c>
      <c r="I294" s="87">
        <f t="shared" ref="I294:I295" si="20">ROUND(+H294/H$274,4)</f>
        <v>0</v>
      </c>
      <c r="J294" s="88">
        <v>0</v>
      </c>
      <c r="K294" s="87">
        <f t="shared" si="19"/>
        <v>0</v>
      </c>
    </row>
    <row r="295" spans="2:12" x14ac:dyDescent="0.25">
      <c r="B295" s="1">
        <v>105</v>
      </c>
      <c r="E295" s="2" t="s">
        <v>239</v>
      </c>
      <c r="H295" s="86">
        <v>0</v>
      </c>
      <c r="I295" s="87">
        <f t="shared" si="20"/>
        <v>0</v>
      </c>
      <c r="J295" s="88">
        <v>0</v>
      </c>
      <c r="K295" s="87">
        <f t="shared" si="19"/>
        <v>0</v>
      </c>
    </row>
    <row r="296" spans="2:12" x14ac:dyDescent="0.25">
      <c r="E296" s="90" t="s">
        <v>137</v>
      </c>
      <c r="F296" s="90"/>
      <c r="G296" s="90"/>
      <c r="H296" s="96">
        <f>SUM(H292:H295)</f>
        <v>25586627</v>
      </c>
      <c r="I296" s="97">
        <f>SUM(I292:I295)</f>
        <v>3.5999999999999999E-3</v>
      </c>
      <c r="J296" s="98">
        <f>SUM(J292:J295)</f>
        <v>81</v>
      </c>
      <c r="K296" s="97">
        <f>SUM(K292:K295)</f>
        <v>2.3E-3</v>
      </c>
    </row>
    <row r="298" spans="2:12" ht="14.5" x14ac:dyDescent="0.35">
      <c r="D298" s="29" t="s">
        <v>240</v>
      </c>
      <c r="H298" s="45"/>
      <c r="I298" s="154" t="s">
        <v>132</v>
      </c>
      <c r="J298"/>
    </row>
    <row r="299" spans="2:12" ht="14.5" x14ac:dyDescent="0.35">
      <c r="E299" s="2" t="s">
        <v>241</v>
      </c>
      <c r="H299" s="84"/>
      <c r="I299" s="63">
        <v>0.16634872762299299</v>
      </c>
      <c r="J299"/>
      <c r="K299" s="118"/>
    </row>
    <row r="300" spans="2:12" ht="14.5" x14ac:dyDescent="0.35">
      <c r="E300" s="2" t="s">
        <v>242</v>
      </c>
      <c r="H300" s="84" t="s">
        <v>50</v>
      </c>
      <c r="I300" s="63">
        <v>0.16112504505893399</v>
      </c>
      <c r="J300"/>
      <c r="K300" s="118"/>
    </row>
    <row r="301" spans="2:12" ht="14.5" x14ac:dyDescent="0.35">
      <c r="E301" s="2" t="s">
        <v>243</v>
      </c>
      <c r="H301" s="84" t="s">
        <v>50</v>
      </c>
      <c r="I301" s="63">
        <v>0.14894560754501801</v>
      </c>
      <c r="J301"/>
      <c r="K301" s="118"/>
    </row>
    <row r="302" spans="2:12" ht="14.5" x14ac:dyDescent="0.35">
      <c r="E302" s="2" t="s">
        <v>244</v>
      </c>
      <c r="H302" s="84"/>
      <c r="I302" s="63">
        <v>0.14906492744010999</v>
      </c>
      <c r="J302"/>
      <c r="K302" s="118"/>
    </row>
    <row r="304" spans="2:12" ht="13" x14ac:dyDescent="0.3">
      <c r="D304" s="29" t="s">
        <v>245</v>
      </c>
      <c r="K304" s="119">
        <f>K37</f>
        <v>45657</v>
      </c>
      <c r="L304" s="119"/>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20">
        <v>40710</v>
      </c>
      <c r="G306" s="2" t="s">
        <v>260</v>
      </c>
      <c r="H306" s="144">
        <v>0</v>
      </c>
      <c r="I306" s="56"/>
      <c r="J306" s="145">
        <f>ROUND(H306*I306,2)</f>
        <v>0</v>
      </c>
      <c r="K306" s="56" t="s">
        <v>50</v>
      </c>
      <c r="L306" s="146" t="s">
        <v>50</v>
      </c>
      <c r="M306" s="147" t="s">
        <v>50</v>
      </c>
      <c r="N306" s="147"/>
      <c r="O306" s="147"/>
      <c r="P306" s="122" t="s">
        <v>50</v>
      </c>
    </row>
    <row r="307" spans="3:16" hidden="1" x14ac:dyDescent="0.25">
      <c r="E307" s="2" t="s">
        <v>261</v>
      </c>
      <c r="F307" s="120">
        <v>41001</v>
      </c>
      <c r="G307" s="2" t="s">
        <v>262</v>
      </c>
      <c r="H307" s="144">
        <v>0</v>
      </c>
      <c r="I307" s="56">
        <v>1.337351504615</v>
      </c>
      <c r="J307" s="145">
        <f t="shared" ref="J307" si="21">H307*I307</f>
        <v>0</v>
      </c>
      <c r="K307" s="56"/>
      <c r="L307" s="148"/>
      <c r="M307" s="147"/>
      <c r="N307" s="147"/>
      <c r="O307" s="147"/>
      <c r="P307" s="122"/>
    </row>
    <row r="308" spans="3:16" hidden="1" x14ac:dyDescent="0.25">
      <c r="E308" s="2" t="s">
        <v>263</v>
      </c>
      <c r="F308" s="120">
        <v>41814</v>
      </c>
      <c r="G308" s="2" t="s">
        <v>260</v>
      </c>
      <c r="H308" s="144">
        <v>0</v>
      </c>
      <c r="I308" s="56">
        <v>1.5671486408267701</v>
      </c>
      <c r="J308" s="145">
        <v>0</v>
      </c>
      <c r="K308" s="56"/>
      <c r="L308" s="146"/>
      <c r="M308" s="147"/>
      <c r="N308" s="147"/>
      <c r="O308" s="147"/>
      <c r="P308" s="123"/>
    </row>
    <row r="309" spans="3:16" hidden="1" x14ac:dyDescent="0.25">
      <c r="C309" s="1">
        <f t="shared" ref="C309:C313" si="22">IF(P309&lt;1,0,IF(P309&lt;2,1,IF(P309&lt;3,2,IF(P309&lt;4,3,IF(P309&lt;5,4,IF(P309&lt;10,5,6))))))</f>
        <v>0</v>
      </c>
      <c r="D309" s="2" t="s">
        <v>264</v>
      </c>
      <c r="E309" s="2" t="s">
        <v>265</v>
      </c>
      <c r="F309" s="120">
        <v>42276</v>
      </c>
      <c r="G309" s="2" t="s">
        <v>260</v>
      </c>
      <c r="H309" s="144">
        <v>0</v>
      </c>
      <c r="I309" s="149">
        <v>1.7726406101000001</v>
      </c>
      <c r="J309" s="145">
        <f>H309*I309</f>
        <v>0</v>
      </c>
      <c r="K309" s="56"/>
      <c r="L309" s="146"/>
      <c r="M309" s="147"/>
      <c r="N309" s="147"/>
      <c r="O309" s="147"/>
      <c r="P309" s="123"/>
    </row>
    <row r="310" spans="3:16" x14ac:dyDescent="0.25">
      <c r="C310" s="1">
        <f t="shared" si="22"/>
        <v>5</v>
      </c>
      <c r="D310" s="2" t="s">
        <v>266</v>
      </c>
      <c r="E310" s="2" t="s">
        <v>267</v>
      </c>
      <c r="F310" s="120">
        <v>42367</v>
      </c>
      <c r="G310" s="2" t="s">
        <v>260</v>
      </c>
      <c r="H310" s="144">
        <v>200000000</v>
      </c>
      <c r="I310" s="149">
        <v>1.613263785</v>
      </c>
      <c r="J310" s="145">
        <v>322652757</v>
      </c>
      <c r="K310" s="56" t="s">
        <v>268</v>
      </c>
      <c r="L310" s="146">
        <v>1.5623E-2</v>
      </c>
      <c r="M310" s="147">
        <v>48211</v>
      </c>
      <c r="N310" s="147">
        <f>DATE(YEAR(M310)+1,MONTH(M310),DAY(M310))</f>
        <v>48577</v>
      </c>
      <c r="O310" s="147" t="s">
        <v>269</v>
      </c>
      <c r="P310" s="123">
        <f>(M310-K$304)/365.25</f>
        <v>6.9924709103353866</v>
      </c>
    </row>
    <row r="311" spans="3:16" x14ac:dyDescent="0.25">
      <c r="C311" s="1">
        <f t="shared" si="22"/>
        <v>3</v>
      </c>
      <c r="D311" s="2" t="s">
        <v>270</v>
      </c>
      <c r="E311" s="2" t="s">
        <v>271</v>
      </c>
      <c r="F311" s="120">
        <v>44355</v>
      </c>
      <c r="G311" s="2" t="s">
        <v>260</v>
      </c>
      <c r="H311" s="144">
        <v>850000000</v>
      </c>
      <c r="I311" s="149">
        <v>1.67787</v>
      </c>
      <c r="J311" s="145">
        <v>1426189500</v>
      </c>
      <c r="K311" s="56" t="s">
        <v>268</v>
      </c>
      <c r="L311" s="146">
        <v>1E-4</v>
      </c>
      <c r="M311" s="147">
        <v>46912</v>
      </c>
      <c r="N311" s="147">
        <f>DATE(YEAR(M311)+1,MONTH(M311),DAY(M311))</f>
        <v>47277</v>
      </c>
      <c r="O311" s="147" t="s">
        <v>269</v>
      </c>
      <c r="P311" s="123">
        <f t="shared" ref="P311:P313" si="23">(M311-K$304)/365.25</f>
        <v>3.4360027378507869</v>
      </c>
    </row>
    <row r="312" spans="3:16" x14ac:dyDescent="0.25">
      <c r="C312" s="1">
        <f t="shared" si="22"/>
        <v>1</v>
      </c>
      <c r="D312" s="2" t="s">
        <v>272</v>
      </c>
      <c r="E312" s="2" t="s">
        <v>273</v>
      </c>
      <c r="F312" s="120">
        <v>44756</v>
      </c>
      <c r="G312" s="2" t="s">
        <v>260</v>
      </c>
      <c r="H312" s="144">
        <v>750000000</v>
      </c>
      <c r="I312" s="149">
        <v>1.6487000000000001</v>
      </c>
      <c r="J312" s="145">
        <v>1236525000</v>
      </c>
      <c r="K312" s="56" t="s">
        <v>268</v>
      </c>
      <c r="L312" s="146">
        <v>1.7770000000000001E-2</v>
      </c>
      <c r="M312" s="147">
        <v>46036</v>
      </c>
      <c r="N312" s="147">
        <f>DATE(YEAR(M312)+1,MONTH(M312),DAY(M312))</f>
        <v>46401</v>
      </c>
      <c r="O312" s="147" t="s">
        <v>269</v>
      </c>
      <c r="P312" s="123">
        <f t="shared" si="23"/>
        <v>1.0376454483230664</v>
      </c>
    </row>
    <row r="313" spans="3:16" x14ac:dyDescent="0.25">
      <c r="C313" s="1">
        <f t="shared" si="22"/>
        <v>3</v>
      </c>
      <c r="D313" s="2" t="s">
        <v>274</v>
      </c>
      <c r="E313" s="2" t="s">
        <v>275</v>
      </c>
      <c r="F313" s="120">
        <v>45005</v>
      </c>
      <c r="G313" s="2" t="s">
        <v>260</v>
      </c>
      <c r="H313" s="144">
        <v>750000000</v>
      </c>
      <c r="I313" s="149">
        <v>1.7239</v>
      </c>
      <c r="J313" s="145">
        <v>1292925000</v>
      </c>
      <c r="K313" s="56" t="s">
        <v>268</v>
      </c>
      <c r="L313" s="146">
        <v>3.7499999999999999E-2</v>
      </c>
      <c r="M313" s="147">
        <v>46863</v>
      </c>
      <c r="N313" s="147">
        <f>DATE(YEAR(M313)+1,MONTH(M313),DAY(M313))</f>
        <v>47228</v>
      </c>
      <c r="O313" s="147" t="s">
        <v>269</v>
      </c>
      <c r="P313" s="123">
        <f t="shared" si="23"/>
        <v>3.3018480492813143</v>
      </c>
    </row>
    <row r="314" spans="3:16" x14ac:dyDescent="0.25">
      <c r="D314" s="124"/>
      <c r="E314" s="124"/>
      <c r="F314" s="125"/>
      <c r="G314" s="124"/>
      <c r="H314" s="150"/>
      <c r="I314" s="151"/>
      <c r="J314" s="152">
        <f>ROUND(SUM(J306:J313),2)</f>
        <v>4278292257</v>
      </c>
      <c r="K314" s="153"/>
      <c r="L314" s="153"/>
      <c r="M314" s="153"/>
      <c r="N314" s="153"/>
      <c r="O314" s="153"/>
      <c r="P314" s="126">
        <f>SUMPRODUCT(J310:J313,P310:P313)/H325</f>
        <v>2.9704954004643587</v>
      </c>
    </row>
    <row r="315" spans="3:16" x14ac:dyDescent="0.25">
      <c r="F315" s="120"/>
      <c r="H315" s="127"/>
      <c r="J315" s="128"/>
      <c r="K315" s="129"/>
      <c r="L315" s="128"/>
    </row>
    <row r="316" spans="3:16" ht="14.5" x14ac:dyDescent="0.35">
      <c r="F316" s="120"/>
      <c r="H316" s="142" t="s">
        <v>130</v>
      </c>
      <c r="I316" s="142"/>
      <c r="J316" s="130"/>
      <c r="K316"/>
    </row>
    <row r="317" spans="3:16" ht="14.5" x14ac:dyDescent="0.35">
      <c r="F317" s="131"/>
      <c r="H317" s="143" t="s">
        <v>85</v>
      </c>
      <c r="I317" s="143" t="s">
        <v>132</v>
      </c>
      <c r="J317" s="132"/>
      <c r="K317"/>
    </row>
    <row r="318" spans="3:16" ht="14.5" x14ac:dyDescent="0.35">
      <c r="E318" s="133" t="s">
        <v>218</v>
      </c>
      <c r="F318" s="131">
        <v>0</v>
      </c>
      <c r="H318" s="121">
        <f>SUMIF($C$309:$C$313,F318,$J$309:$J$313)</f>
        <v>0</v>
      </c>
      <c r="I318" s="87">
        <f>H318/H$325</f>
        <v>0</v>
      </c>
      <c r="J318" s="132"/>
      <c r="K318"/>
    </row>
    <row r="319" spans="3:16" ht="14.5" x14ac:dyDescent="0.35">
      <c r="E319" s="2" t="s">
        <v>202</v>
      </c>
      <c r="F319" s="131">
        <v>1</v>
      </c>
      <c r="H319" s="121">
        <f>SUMIF($C$309:$C$313,F319,$J$309:$J$313)</f>
        <v>1236525000</v>
      </c>
      <c r="I319" s="87">
        <f t="shared" ref="I319:I320" si="24">H319/H$325</f>
        <v>0.28902303202331231</v>
      </c>
      <c r="J319"/>
      <c r="K319" s="134" t="s">
        <v>50</v>
      </c>
    </row>
    <row r="320" spans="3:16" ht="14.5" x14ac:dyDescent="0.35">
      <c r="E320" s="2" t="s">
        <v>276</v>
      </c>
      <c r="F320" s="131">
        <v>2</v>
      </c>
      <c r="H320" s="86">
        <f t="shared" ref="H320:H324" si="25">SUMIF($C$309:$C$313,F320,$J$309:$J$313)</f>
        <v>0</v>
      </c>
      <c r="I320" s="87">
        <f t="shared" si="24"/>
        <v>0</v>
      </c>
      <c r="J320"/>
      <c r="K320" s="135" t="s">
        <v>50</v>
      </c>
    </row>
    <row r="321" spans="1:11" ht="14.5" x14ac:dyDescent="0.35">
      <c r="E321" s="2" t="s">
        <v>277</v>
      </c>
      <c r="F321" s="131">
        <v>3</v>
      </c>
      <c r="H321" s="121">
        <f>SUMIF($C$309:$C$313,F321,$J$309:$J$313)</f>
        <v>2719114500</v>
      </c>
      <c r="I321" s="87">
        <f>H321/H$325</f>
        <v>0.63556071831022642</v>
      </c>
      <c r="J321"/>
      <c r="K321" s="136" t="s">
        <v>50</v>
      </c>
    </row>
    <row r="322" spans="1:11" ht="14.5" x14ac:dyDescent="0.35">
      <c r="E322" s="2" t="s">
        <v>278</v>
      </c>
      <c r="F322" s="131">
        <v>4</v>
      </c>
      <c r="H322" s="86">
        <f t="shared" si="25"/>
        <v>0</v>
      </c>
      <c r="I322" s="87">
        <f>H322/H$325</f>
        <v>0</v>
      </c>
      <c r="J322"/>
      <c r="K322"/>
    </row>
    <row r="323" spans="1:11" ht="14.5" x14ac:dyDescent="0.35">
      <c r="E323" s="2" t="s">
        <v>279</v>
      </c>
      <c r="F323" s="131">
        <v>5</v>
      </c>
      <c r="H323" s="121">
        <f t="shared" si="25"/>
        <v>322652757</v>
      </c>
      <c r="I323" s="87">
        <f>H323/H$325</f>
        <v>7.5416249666461252E-2</v>
      </c>
      <c r="J323"/>
      <c r="K323"/>
    </row>
    <row r="324" spans="1:11" ht="14.5" x14ac:dyDescent="0.35">
      <c r="E324" s="2" t="s">
        <v>231</v>
      </c>
      <c r="F324" s="137">
        <v>6</v>
      </c>
      <c r="H324" s="86">
        <f t="shared" si="25"/>
        <v>0</v>
      </c>
      <c r="I324" s="87">
        <f>H324/H$325</f>
        <v>0</v>
      </c>
      <c r="J324"/>
      <c r="K324"/>
    </row>
    <row r="325" spans="1:11" ht="14.5" x14ac:dyDescent="0.35">
      <c r="E325" s="90" t="s">
        <v>137</v>
      </c>
      <c r="F325" s="90"/>
      <c r="G325" s="90"/>
      <c r="H325" s="96">
        <f>SUM(H319:H324)</f>
        <v>4278292257</v>
      </c>
      <c r="I325" s="97">
        <f>SUM(I319:I324)</f>
        <v>1</v>
      </c>
      <c r="J325"/>
      <c r="K325"/>
    </row>
    <row r="326" spans="1:11" x14ac:dyDescent="0.25">
      <c r="H326" s="138"/>
      <c r="I326" s="139"/>
      <c r="J326" s="140"/>
      <c r="K326" s="139"/>
    </row>
    <row r="327" spans="1:11" x14ac:dyDescent="0.25">
      <c r="H327" s="138"/>
      <c r="I327" s="139"/>
      <c r="J327" s="140"/>
      <c r="K327" s="139"/>
    </row>
    <row r="328" spans="1:11" x14ac:dyDescent="0.25">
      <c r="H328" s="138"/>
      <c r="I328" s="139"/>
      <c r="J328" s="140"/>
      <c r="K328" s="139"/>
    </row>
    <row r="329" spans="1:11" customFormat="1" ht="14.5" x14ac:dyDescent="0.35">
      <c r="A329" s="141"/>
      <c r="B329" s="141"/>
      <c r="C329" s="141"/>
    </row>
    <row r="330" spans="1:11" customFormat="1" ht="14.5" x14ac:dyDescent="0.35">
      <c r="A330" s="1"/>
      <c r="B330" s="141"/>
      <c r="C330" s="141"/>
      <c r="D330" s="3"/>
    </row>
    <row r="331" spans="1:11" customFormat="1" ht="14.5" x14ac:dyDescent="0.35">
      <c r="A331" s="1"/>
      <c r="B331" s="141"/>
      <c r="C331" s="141"/>
      <c r="D331" s="2"/>
    </row>
    <row r="332" spans="1:11" customFormat="1" ht="14.5" x14ac:dyDescent="0.35">
      <c r="A332" s="1"/>
      <c r="B332" s="141"/>
      <c r="C332" s="141"/>
      <c r="D332" s="2"/>
    </row>
    <row r="333" spans="1:11" customFormat="1" ht="14.5" x14ac:dyDescent="0.35">
      <c r="A333" s="141"/>
      <c r="B333" s="141"/>
      <c r="C333" s="141"/>
    </row>
    <row r="334" spans="1:11" customFormat="1" ht="14.5" x14ac:dyDescent="0.35">
      <c r="A334" s="141"/>
      <c r="B334" s="141"/>
      <c r="C334" s="141"/>
    </row>
    <row r="335" spans="1:11" customFormat="1" ht="14.5" x14ac:dyDescent="0.35">
      <c r="A335" s="141"/>
      <c r="B335" s="141"/>
      <c r="C335" s="141"/>
    </row>
    <row r="336" spans="1:11" customFormat="1" ht="14.5" x14ac:dyDescent="0.35">
      <c r="A336" s="141"/>
      <c r="B336" s="141"/>
      <c r="C336" s="141"/>
    </row>
    <row r="337" spans="1:11" customFormat="1" ht="14.5" x14ac:dyDescent="0.35">
      <c r="A337" s="141"/>
      <c r="B337" s="141"/>
      <c r="C337" s="141"/>
    </row>
    <row r="338" spans="1:11" customFormat="1" ht="14.5" x14ac:dyDescent="0.35">
      <c r="A338" s="141"/>
      <c r="B338" s="141"/>
      <c r="C338" s="141"/>
    </row>
    <row r="339" spans="1:11" customFormat="1" ht="14.5" x14ac:dyDescent="0.35">
      <c r="A339" s="141"/>
      <c r="B339" s="141"/>
      <c r="C339" s="141"/>
      <c r="K339" s="129"/>
    </row>
    <row r="340" spans="1:11" customFormat="1" ht="14.5" x14ac:dyDescent="0.35">
      <c r="A340" s="141"/>
      <c r="B340" s="141"/>
      <c r="C340" s="141"/>
    </row>
    <row r="341" spans="1:11" customFormat="1" ht="14.5" x14ac:dyDescent="0.35">
      <c r="A341" s="141"/>
      <c r="B341" s="141"/>
      <c r="C341" s="141"/>
    </row>
    <row r="342" spans="1:11" customFormat="1" ht="14.5" x14ac:dyDescent="0.35">
      <c r="A342" s="141"/>
      <c r="B342" s="141"/>
      <c r="C342" s="141"/>
    </row>
    <row r="343" spans="1:11" ht="14.5" x14ac:dyDescent="0.35">
      <c r="J343"/>
      <c r="K343"/>
    </row>
  </sheetData>
  <mergeCells count="11">
    <mergeCell ref="H242:I242"/>
    <mergeCell ref="J242:K242"/>
    <mergeCell ref="H225:I225"/>
    <mergeCell ref="J225:K225"/>
    <mergeCell ref="H241:I241"/>
    <mergeCell ref="J241:K241"/>
    <mergeCell ref="H100:I100"/>
    <mergeCell ref="J100:K100"/>
    <mergeCell ref="H144:I144"/>
    <mergeCell ref="J144:K144"/>
    <mergeCell ref="H198:I198"/>
  </mergeCells>
  <pageMargins left="0.70866141732283472" right="0.70866141732283472" top="0.74803149606299213" bottom="0.74803149606299213" header="0.31496062992125984" footer="0.31496062992125984"/>
  <pageSetup paperSize="8" scale="70" fitToHeight="0" orientation="landscape" r:id="rId1"/>
  <headerFooter>
    <oddFooter>Page &amp;P of &amp;N</oddFooter>
  </headerFooter>
  <rowBreaks count="7" manualBreakCount="7">
    <brk id="70" max="16383" man="1"/>
    <brk id="98" max="16383" man="1"/>
    <brk id="143" max="16383" man="1"/>
    <brk id="224" max="16383" man="1"/>
    <brk id="303"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2025-01-02T14:00:50Z</cp:lastPrinted>
  <dcterms:created xsi:type="dcterms:W3CDTF">2025-01-02T13:36:33Z</dcterms:created>
  <dcterms:modified xsi:type="dcterms:W3CDTF">2025-01-03T00:57:20Z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2025-01-02T13:59:05Z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dc68368c-613c-46e7-b01b-496c022338f1</vt:lpwstr>
  </property>
  <property fmtid="{D5CDD505-2E9C-101B-9397-08002B2CF9AE}" pid="8" name="MSIP_Label_23783b43-919d-41d9-a60b-000e0ab7d420_ContentBits">
    <vt:lpwstr>2</vt:lpwstr>
  </property>
</Properties>
</file>