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3_ncr:1_{347815F7-626F-41C6-84B1-5E834E9902E2}" xr6:coauthVersionLast="47" xr6:coauthVersionMax="47" xr10:uidLastSave="{00000000-0000-0000-0000-000000000000}"/>
  <bookViews>
    <workbookView xWindow="-120" yWindow="-16320" windowWidth="29040" windowHeight="15840" xr2:uid="{A0CCF34B-0AFF-4896-92F0-FBDFA91DB7FD}"/>
  </bookViews>
  <sheets>
    <sheet name="Investor Report" sheetId="1" r:id="rId1"/>
  </sheets>
  <definedNames>
    <definedName name="CBPrin2_DTEBgn">#REF!</definedName>
    <definedName name="CBPrin3_DTEBgn">#REF!</definedName>
    <definedName name="_xlnm.Print_Area" localSheetId="0">'Investor Report'!$A$1:$R$391</definedName>
    <definedName name="_xlnm.Print_Titles" localSheetId="0">'Investor 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3" i="1" l="1"/>
  <c r="N312" i="1"/>
  <c r="N311" i="1"/>
  <c r="N310" i="1"/>
  <c r="J309" i="1"/>
  <c r="C309" i="1"/>
  <c r="J307" i="1"/>
  <c r="J306" i="1"/>
  <c r="J314" i="1" s="1"/>
  <c r="K304" i="1"/>
  <c r="P313" i="1" s="1"/>
  <c r="C313" i="1" s="1"/>
  <c r="J296" i="1"/>
  <c r="H296" i="1"/>
  <c r="J261" i="1"/>
  <c r="K255" i="1" s="1"/>
  <c r="H261" i="1"/>
  <c r="I260" i="1" s="1"/>
  <c r="J251" i="1"/>
  <c r="K246" i="1" s="1"/>
  <c r="H251" i="1"/>
  <c r="I250" i="1" s="1"/>
  <c r="J240" i="1"/>
  <c r="K237" i="1" s="1"/>
  <c r="H240" i="1"/>
  <c r="I233" i="1" s="1"/>
  <c r="J223" i="1"/>
  <c r="K218" i="1" s="1"/>
  <c r="H223" i="1"/>
  <c r="I216" i="1" s="1"/>
  <c r="J169" i="1"/>
  <c r="K162" i="1" s="1"/>
  <c r="H169" i="1"/>
  <c r="I168" i="1" s="1"/>
  <c r="J142" i="1"/>
  <c r="K135" i="1" s="1"/>
  <c r="H142" i="1"/>
  <c r="I141" i="1" s="1"/>
  <c r="J125" i="1"/>
  <c r="K118" i="1" s="1"/>
  <c r="H125" i="1"/>
  <c r="I124" i="1" s="1"/>
  <c r="J112" i="1"/>
  <c r="K110" i="1" s="1"/>
  <c r="H112" i="1"/>
  <c r="I111" i="1" s="1"/>
  <c r="J106" i="1"/>
  <c r="K105" i="1" s="1"/>
  <c r="H106" i="1"/>
  <c r="I105" i="1" s="1"/>
  <c r="K91" i="1"/>
  <c r="E9" i="1"/>
  <c r="I104" i="1" l="1"/>
  <c r="I161" i="1"/>
  <c r="I219" i="1"/>
  <c r="I249" i="1"/>
  <c r="I229" i="1"/>
  <c r="I221" i="1"/>
  <c r="I103" i="1"/>
  <c r="I106" i="1" s="1"/>
  <c r="I230" i="1"/>
  <c r="I237" i="1"/>
  <c r="I245" i="1"/>
  <c r="I247" i="1"/>
  <c r="K111" i="1"/>
  <c r="K109" i="1" s="1"/>
  <c r="K112" i="1" s="1"/>
  <c r="I217" i="1"/>
  <c r="I218" i="1"/>
  <c r="I117" i="1"/>
  <c r="I220" i="1"/>
  <c r="I246" i="1"/>
  <c r="I248" i="1"/>
  <c r="I231" i="1"/>
  <c r="I232" i="1"/>
  <c r="I255" i="1"/>
  <c r="I134" i="1"/>
  <c r="I212" i="1"/>
  <c r="I236" i="1"/>
  <c r="I256" i="1"/>
  <c r="P310" i="1"/>
  <c r="C310" i="1" s="1"/>
  <c r="I213" i="1"/>
  <c r="I110" i="1"/>
  <c r="I109" i="1" s="1"/>
  <c r="I112" i="1" s="1"/>
  <c r="I257" i="1"/>
  <c r="I238" i="1"/>
  <c r="I222" i="1"/>
  <c r="I214" i="1"/>
  <c r="I258" i="1"/>
  <c r="I215" i="1"/>
  <c r="I239" i="1"/>
  <c r="I259" i="1"/>
  <c r="P312" i="1"/>
  <c r="C312" i="1" s="1"/>
  <c r="K119" i="1"/>
  <c r="K136" i="1"/>
  <c r="K163" i="1"/>
  <c r="K219" i="1"/>
  <c r="K230" i="1"/>
  <c r="K238" i="1"/>
  <c r="K247" i="1"/>
  <c r="K256" i="1"/>
  <c r="I163" i="1"/>
  <c r="K164" i="1"/>
  <c r="K212" i="1"/>
  <c r="K220" i="1"/>
  <c r="K231" i="1"/>
  <c r="K239" i="1"/>
  <c r="K248" i="1"/>
  <c r="K257" i="1"/>
  <c r="I164" i="1"/>
  <c r="K121" i="1"/>
  <c r="K130" i="1"/>
  <c r="K138" i="1"/>
  <c r="K165" i="1"/>
  <c r="K213" i="1"/>
  <c r="K221" i="1"/>
  <c r="K232" i="1"/>
  <c r="K249" i="1"/>
  <c r="K258" i="1"/>
  <c r="I118" i="1"/>
  <c r="I135" i="1"/>
  <c r="I119" i="1"/>
  <c r="I136" i="1"/>
  <c r="I165" i="1"/>
  <c r="H196" i="1"/>
  <c r="K104" i="1"/>
  <c r="K103" i="1" s="1"/>
  <c r="K106" i="1" s="1"/>
  <c r="K122" i="1"/>
  <c r="K131" i="1"/>
  <c r="K139" i="1"/>
  <c r="K158" i="1"/>
  <c r="K166" i="1"/>
  <c r="K214" i="1"/>
  <c r="K222" i="1"/>
  <c r="K233" i="1"/>
  <c r="K250" i="1"/>
  <c r="K259" i="1"/>
  <c r="P311" i="1"/>
  <c r="C311" i="1" s="1"/>
  <c r="I120" i="1"/>
  <c r="I129" i="1"/>
  <c r="I137" i="1"/>
  <c r="I158" i="1"/>
  <c r="I166" i="1"/>
  <c r="J196" i="1"/>
  <c r="I234" i="1"/>
  <c r="H274" i="1"/>
  <c r="I283" i="1" s="1"/>
  <c r="H280" i="1"/>
  <c r="H288" i="1" s="1"/>
  <c r="I122" i="1"/>
  <c r="I131" i="1"/>
  <c r="I139" i="1"/>
  <c r="I159" i="1"/>
  <c r="I167" i="1"/>
  <c r="K123" i="1"/>
  <c r="K132" i="1"/>
  <c r="K140" i="1"/>
  <c r="K159" i="1"/>
  <c r="K167" i="1"/>
  <c r="K215" i="1"/>
  <c r="K234" i="1"/>
  <c r="K260" i="1"/>
  <c r="I162" i="1"/>
  <c r="K120" i="1"/>
  <c r="K129" i="1"/>
  <c r="K137" i="1"/>
  <c r="I121" i="1"/>
  <c r="I130" i="1"/>
  <c r="I138" i="1"/>
  <c r="I160" i="1"/>
  <c r="I235" i="1"/>
  <c r="J274" i="1"/>
  <c r="K279" i="1" s="1"/>
  <c r="J280" i="1"/>
  <c r="J288" i="1" s="1"/>
  <c r="I123" i="1"/>
  <c r="I132" i="1"/>
  <c r="I140" i="1"/>
  <c r="I116" i="1"/>
  <c r="I133" i="1"/>
  <c r="K116" i="1"/>
  <c r="K124" i="1"/>
  <c r="K133" i="1"/>
  <c r="K141" i="1"/>
  <c r="K160" i="1"/>
  <c r="K168" i="1"/>
  <c r="K216" i="1"/>
  <c r="K235" i="1"/>
  <c r="K117" i="1"/>
  <c r="K134" i="1"/>
  <c r="K161" i="1"/>
  <c r="K217" i="1"/>
  <c r="K236" i="1"/>
  <c r="K245" i="1"/>
  <c r="K229" i="1"/>
  <c r="H323" i="1" l="1"/>
  <c r="H319" i="1"/>
  <c r="H322" i="1"/>
  <c r="I244" i="1"/>
  <c r="I251" i="1" s="1"/>
  <c r="K286" i="1"/>
  <c r="I272" i="1"/>
  <c r="I211" i="1"/>
  <c r="I223" i="1" s="1"/>
  <c r="I254" i="1"/>
  <c r="I261" i="1" s="1"/>
  <c r="K211" i="1"/>
  <c r="K223" i="1" s="1"/>
  <c r="I228" i="1"/>
  <c r="I240" i="1" s="1"/>
  <c r="K244" i="1"/>
  <c r="K251" i="1" s="1"/>
  <c r="K254" i="1"/>
  <c r="K261" i="1" s="1"/>
  <c r="K273" i="1"/>
  <c r="K287" i="1"/>
  <c r="K278" i="1"/>
  <c r="H324" i="1"/>
  <c r="I293" i="1"/>
  <c r="I264" i="1"/>
  <c r="I292" i="1"/>
  <c r="I268" i="1"/>
  <c r="I267" i="1"/>
  <c r="I269" i="1"/>
  <c r="I266" i="1"/>
  <c r="I295" i="1"/>
  <c r="I294" i="1"/>
  <c r="I265" i="1"/>
  <c r="I271" i="1"/>
  <c r="I115" i="1"/>
  <c r="I125" i="1" s="1"/>
  <c r="I287" i="1"/>
  <c r="I282" i="1"/>
  <c r="I278" i="1"/>
  <c r="I285" i="1"/>
  <c r="K128" i="1"/>
  <c r="K142" i="1" s="1"/>
  <c r="I273" i="1"/>
  <c r="K157" i="1"/>
  <c r="K169" i="1" s="1"/>
  <c r="J197" i="1"/>
  <c r="K196" i="1" s="1"/>
  <c r="I157" i="1"/>
  <c r="I169" i="1" s="1"/>
  <c r="H197" i="1"/>
  <c r="K271" i="1"/>
  <c r="K284" i="1"/>
  <c r="K115" i="1"/>
  <c r="K125" i="1" s="1"/>
  <c r="K228" i="1"/>
  <c r="K240" i="1" s="1"/>
  <c r="H320" i="1"/>
  <c r="K282" i="1"/>
  <c r="K272" i="1"/>
  <c r="I128" i="1"/>
  <c r="I142" i="1" s="1"/>
  <c r="I284" i="1"/>
  <c r="K283" i="1"/>
  <c r="I281" i="1"/>
  <c r="H321" i="1"/>
  <c r="I286" i="1"/>
  <c r="K293" i="1"/>
  <c r="K292" i="1"/>
  <c r="K270" i="1"/>
  <c r="K269" i="1"/>
  <c r="K268" i="1"/>
  <c r="K267" i="1"/>
  <c r="K295" i="1"/>
  <c r="K266" i="1"/>
  <c r="K294" i="1"/>
  <c r="K265" i="1"/>
  <c r="I277" i="1"/>
  <c r="K281" i="1"/>
  <c r="I279" i="1"/>
  <c r="K285" i="1"/>
  <c r="K296" i="1" l="1"/>
  <c r="I296" i="1"/>
  <c r="I280" i="1"/>
  <c r="I288" i="1" s="1"/>
  <c r="I270" i="1"/>
  <c r="I274" i="1"/>
  <c r="K187" i="1"/>
  <c r="K186" i="1"/>
  <c r="K193" i="1"/>
  <c r="K185" i="1"/>
  <c r="K192" i="1"/>
  <c r="K184" i="1"/>
  <c r="K191" i="1"/>
  <c r="K183" i="1"/>
  <c r="K190" i="1"/>
  <c r="K189" i="1"/>
  <c r="K188" i="1"/>
  <c r="K195" i="1"/>
  <c r="K194" i="1"/>
  <c r="I193" i="1"/>
  <c r="I185" i="1"/>
  <c r="I187" i="1"/>
  <c r="I192" i="1"/>
  <c r="I184" i="1"/>
  <c r="I191" i="1"/>
  <c r="I183" i="1"/>
  <c r="I190" i="1"/>
  <c r="I189" i="1"/>
  <c r="I188" i="1"/>
  <c r="I186" i="1"/>
  <c r="I194" i="1"/>
  <c r="I195" i="1"/>
  <c r="K264" i="1"/>
  <c r="K274" i="1" s="1"/>
  <c r="I196" i="1"/>
  <c r="H325" i="1"/>
  <c r="I324" i="1" s="1"/>
  <c r="K280" i="1"/>
  <c r="K277" i="1" s="1"/>
  <c r="K288" i="1" s="1"/>
  <c r="K182" i="1" l="1"/>
  <c r="K197" i="1" s="1"/>
  <c r="I321" i="1"/>
  <c r="I320" i="1"/>
  <c r="I318" i="1"/>
  <c r="P314" i="1"/>
  <c r="K52" i="1" s="1"/>
  <c r="I323" i="1"/>
  <c r="I322" i="1"/>
  <c r="I319" i="1"/>
  <c r="I182" i="1"/>
  <c r="I197" i="1" s="1"/>
  <c r="I325" i="1" l="1"/>
</calcChain>
</file>

<file path=xl/sharedStrings.xml><?xml version="1.0" encoding="utf-8"?>
<sst xmlns="http://schemas.openxmlformats.org/spreadsheetml/2006/main" count="421" uniqueCount="280">
  <si>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</si>
  <si>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</si>
  <si>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</si>
  <si>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</si>
  <si>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</si>
  <si>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</si>
  <si>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</si>
  <si>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</si>
  <si>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</si>
  <si>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</si>
  <si>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</si>
  <si>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</si>
  <si>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</si>
  <si>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</si>
  <si>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</si>
  <si>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</si>
  <si>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</si>
  <si>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</si>
  <si>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</si>
  <si>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</si>
  <si>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</si>
  <si>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</si>
  <si>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</si>
  <si>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</si>
  <si>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</si>
  <si>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</si>
  <si>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</si>
  <si>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</si>
  <si>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</si>
  <si>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</si>
  <si>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</si>
  <si>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</si>
  <si>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</si>
  <si>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</si>
  <si>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</si>
  <si>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</si>
  <si>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</si>
  <si>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</si>
  <si>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</si>
  <si>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</si>
  <si>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</si>
  <si>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</si>
  <si>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</si>
  <si>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</si>
  <si>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</si>
  <si>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</si>
  <si>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</si>
  <si>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</si>
  <si>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</si>
  <si>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</si>
  <si>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</si>
  <si>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</si>
  <si>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</si>
  <si>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</si>
  <si>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</si>
  <si>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</si>
  <si>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</si>
  <si>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</si>
  <si>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</si>
  <si>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</si>
  <si>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</si>
  <si>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</si>
  <si>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</si>
  <si>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</si>
  <si>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</si>
  <si>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</si>
  <si>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</si>
  <si>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</si>
  <si>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</si>
  <si>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</si>
  <si>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</si>
  <si>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</si>
  <si>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</si>
  <si>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</si>
  <si>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</si>
  <si>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</si>
  <si>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</si>
  <si>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</si>
  <si>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</si>
  <si>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</si>
  <si>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</si>
  <si>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</si>
  <si>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</si>
  <si>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</si>
  <si>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</si>
  <si>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</si>
  <si>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</si>
  <si>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</si>
  <si>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</si>
  <si>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</si>
  <si>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</si>
  <si>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</si>
  <si>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</si>
  <si>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</si>
  <si>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</si>
  <si>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</si>
  <si>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</si>
  <si>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</si>
  <si>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</si>
  <si>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</si>
  <si>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</si>
  <si>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</si>
  <si>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</si>
  <si>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</si>
  <si>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</si>
  <si>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</si>
  <si>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</si>
  <si>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</si>
  <si>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</si>
  <si>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</si>
  <si>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</si>
  <si>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</si>
  <si>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</si>
  <si>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</si>
  <si>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</si>
  <si>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</si>
  <si>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</si>
  <si>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</si>
  <si>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</si>
  <si>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</si>
  <si>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</si>
  <si>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</si>
  <si>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</si>
  <si>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</si>
  <si>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</si>
  <si>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</si>
  <si>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</si>
  <si>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</si>
  <si>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</si>
  <si>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</si>
  <si>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</si>
  <si>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</si>
  <si>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</si>
  <si>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</si>
  <si>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</si>
  <si>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</si>
  <si>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</si>
  <si>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</si>
  <si>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</si>
  <si>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</si>
  <si>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</si>
  <si>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</si>
  <si>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</si>
  <si>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</si>
  <si>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</si>
  <si>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</si>
  <si>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</si>
  <si>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</si>
  <si>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</si>
  <si>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</si>
  <si>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</si>
  <si>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</si>
  <si>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</si>
  <si>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</si>
  <si>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</si>
  <si>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</si>
  <si>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</si>
  <si>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</si>
  <si>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</si>
  <si>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</si>
  <si>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</si>
  <si>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</si>
  <si>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</si>
  <si>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</si>
  <si>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</si>
  <si>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</si>
  <si>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</si>
  <si>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</si>
  <si>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</si>
  <si>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</si>
  <si>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</si>
  <si>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</si>
  <si>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</si>
  <si>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</si>
  <si>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</si>
  <si>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</si>
  <si>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</si>
  <si>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</si>
  <si>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</si>
  <si>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</si>
  <si>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</si>
  <si>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</si>
  <si>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</si>
  <si>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</si>
  <si>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</si>
  <si>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</si>
  <si>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</si>
  <si>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</si>
  <si>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</si>
  <si>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</si>
  <si>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</si>
  <si>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</si>
  <si>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</si>
  <si>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</si>
  <si>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</si>
  <si>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</si>
  <si>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</si>
  <si>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</si>
  <si>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</si>
  <si>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</si>
  <si>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</si>
  <si>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</si>
  <si>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</si>
  <si>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</si>
  <si>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</si>
  <si>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</si>
  <si>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</si>
  <si>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</si>
  <si>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</si>
  <si>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</si>
  <si>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</si>
  <si>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</si>
  <si>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</si>
  <si>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</si>
  <si>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</si>
  <si>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</si>
  <si>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</si>
  <si>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</si>
  <si>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</si>
  <si>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</si>
  <si>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</si>
  <si>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</si>
  <si>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</si>
  <si>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</si>
  <si>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</si>
  <si>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</si>
  <si>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</si>
  <si>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</si>
  <si>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</si>
  <si>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</si>
  <si>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</si>
  <si>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</si>
  <si>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</si>
  <si>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</si>
  <si>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</si>
  <si>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</si>
  <si>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</si>
  <si>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</si>
  <si>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</si>
  <si>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</si>
  <si>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</si>
  <si>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</si>
  <si>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</si>
  <si>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</si>
  <si>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</si>
  <si>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</si>
  <si>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</si>
  <si>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</si>
  <si>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</si>
  <si>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</si>
  <si>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</si>
  <si>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</si>
  <si>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</si>
  <si>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</si>
  <si>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</si>
  <si>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</si>
  <si>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</si>
  <si>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</si>
  <si>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</si>
  <si>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</si>
  <si>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</si>
  <si>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</si>
  <si>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</si>
  <si>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</si>
  <si>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</si>
  <si>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</si>
  <si>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</si>
  <si>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</si>
  <si>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</si>
  <si>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</si>
  <si>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</si>
  <si>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</si>
  <si>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</si>
  <si>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</si>
  <si>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</si>
  <si>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</si>
  <si>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</si>
  <si>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</si>
  <si>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</si>
  <si>
    <r>
      <rPr>
        <i/>
        <vertAlign val="superscript"/>
        <sz val="9"/>
        <rFont val="Arial"/>
        <family val="2"/>
      </rPr>
      <t>3</t>
    </r>
    <r>
      <rPr>
        <i/>
        <sz val="9"/>
        <rFont val="Arial"/>
        <family val="2"/>
      </rPr>
      <t xml:space="preserve"> Index used: CoreLogic House Price Index quarterly 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</si>
</sst>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 numFmtId="177" formatCode="_-* #,##0.00_-;\-* #,##0.00_-;_-* &quot;-&quot;??_-;_-@_-"/>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xf numFmtId="177" fontId="1" fillId="0" borderId="0" applyFont="0" applyFill="0" applyBorder="0" applyAlignment="0" applyProtection="0"/>
    <xf numFmtId="43" fontId="1" fillId="0" borderId="0" applyFont="0" applyFill="0" applyBorder="0" applyAlignment="0" applyProtection="0"/>
    <xf numFmtId="0" fontId="13" fillId="0" borderId="0"/>
  </cellStyleXfs>
  <cellXfs count="16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17" fillId="2" borderId="0" xfId="3" applyNumberFormat="1" applyFont="1" applyFill="1"/>
    <xf numFmtId="3" fontId="3" fillId="2" borderId="2" xfId="3" applyNumberFormat="1" applyFont="1" applyFill="1" applyBorder="1"/>
    <xf numFmtId="3" fontId="3" fillId="0" borderId="0" xfId="0" applyNumberFormat="1" applyFont="1"/>
    <xf numFmtId="3" fontId="3" fillId="2" borderId="9" xfId="0" applyNumberFormat="1" applyFont="1" applyFill="1" applyBorder="1"/>
    <xf numFmtId="166" fontId="3" fillId="2" borderId="0" xfId="0" applyNumberFormat="1" applyFont="1" applyFill="1"/>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0" fontId="4" fillId="2" borderId="0" xfId="0" applyFont="1" applyFill="1" applyAlignment="1">
      <alignment horizontal="center"/>
    </xf>
    <xf numFmtId="168"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xf numFmtId="165" fontId="3" fillId="2" borderId="0" xfId="0" applyNumberFormat="1" applyFont="1" applyFill="1"/>
    <xf numFmtId="0" fontId="3" fillId="2" borderId="0" xfId="0" applyFont="1" applyFill="1" applyAlignment="1">
      <alignment horizontal="center"/>
    </xf>
    <xf numFmtId="173" fontId="3" fillId="2" borderId="0" xfId="0" applyNumberFormat="1" applyFont="1" applyFill="1"/>
    <xf numFmtId="0" fontId="26" fillId="0" borderId="0" xfId="0" applyFont="1"/>
    <xf numFmtId="14" fontId="26" fillId="0" borderId="0" xfId="0" applyNumberFormat="1" applyFont="1" applyAlignment="1">
      <alignment horizontal="left"/>
    </xf>
    <xf numFmtId="43" fontId="26" fillId="2" borderId="10" xfId="1" applyFont="1" applyFill="1" applyBorder="1"/>
    <xf numFmtId="0" fontId="26" fillId="2" borderId="10" xfId="0" applyFont="1" applyFill="1" applyBorder="1"/>
    <xf numFmtId="165" fontId="3" fillId="2" borderId="10" xfId="0" applyNumberFormat="1" applyFont="1" applyFill="1" applyBorder="1"/>
    <xf numFmtId="14" fontId="26" fillId="2" borderId="10" xfId="0" applyNumberFormat="1" applyFont="1" applyFill="1" applyBorder="1"/>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centerContinuous"/>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9" fontId="3" fillId="2" borderId="0" xfId="2" applyFont="1" applyFill="1" applyAlignment="1">
      <alignment horizontal="right" wrapText="1"/>
    </xf>
    <xf numFmtId="0" fontId="3" fillId="2" borderId="0" xfId="0" applyFont="1" applyFill="1" applyAlignment="1">
      <alignment horizontal="right" wrapText="1"/>
    </xf>
    <xf numFmtId="0" fontId="4" fillId="2" borderId="0" xfId="0" applyFont="1" applyFill="1" applyAlignment="1">
      <alignment horizontal="right"/>
    </xf>
    <xf numFmtId="14" fontId="3" fillId="2" borderId="0" xfId="0" applyNumberFormat="1" applyFont="1" applyFill="1" applyAlignment="1">
      <alignment horizontal="right"/>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3" fontId="3" fillId="2" borderId="0" xfId="3" applyNumberFormat="1" applyFont="1" applyFill="1" applyAlignment="1">
      <alignment horizontal="right"/>
    </xf>
    <xf numFmtId="172" fontId="3" fillId="2" borderId="0" xfId="0" applyNumberFormat="1" applyFont="1" applyFill="1" applyAlignment="1">
      <alignment horizontal="right"/>
    </xf>
    <xf numFmtId="2" fontId="3" fillId="2" borderId="0" xfId="0" applyNumberFormat="1" applyFont="1" applyFill="1" applyAlignment="1">
      <alignment horizontal="right"/>
    </xf>
    <xf numFmtId="172" fontId="3" fillId="2" borderId="10" xfId="0" applyNumberFormat="1" applyFont="1" applyFill="1" applyBorder="1" applyAlignment="1">
      <alignment horizontal="right"/>
    </xf>
    <xf numFmtId="0" fontId="3" fillId="2" borderId="0" xfId="0" applyFont="1" applyFill="1" applyAlignment="1">
      <alignment horizontal="right"/>
    </xf>
    <xf numFmtId="0" fontId="3" fillId="2" borderId="0" xfId="0" applyFont="1" applyFill="1" applyAlignment="1">
      <alignment horizontal="right" wrapText="1"/>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171" fontId="3" fillId="2" borderId="0" xfId="0" applyNumberFormat="1" applyFont="1" applyFill="1" applyAlignment="1">
      <alignment horizontal="right"/>
    </xf>
    <xf numFmtId="10" fontId="7" fillId="2" borderId="0" xfId="0" applyNumberFormat="1" applyFont="1" applyFill="1" applyAlignment="1">
      <alignment horizontal="right"/>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cellXfs>
  <cellStyles count="13">
    <cellStyle name="Comma" xfId="1" builtinId="3"/>
    <cellStyle name="Comma 2" xfId="6" xr:uid="{BDCEB6CE-958E-450E-A7C7-DFDA13A1E9EF}"/>
    <cellStyle name="Comma 2 2" xfId="11" xr:uid="{A262AB6D-96A8-4367-89C8-97E1B6C38901}"/>
    <cellStyle name="Comma 3" xfId="10" xr:uid="{79280515-4681-4E0B-AEA1-0B0CD9113AAF}"/>
    <cellStyle name="Normal" xfId="0" builtinId="0"/>
    <cellStyle name="Normal 13 2" xfId="4" xr:uid="{396319E7-C3AE-4D4A-A80C-04DD796F1835}"/>
    <cellStyle name="Normal 2" xfId="3" xr:uid="{DB219ACD-02FB-48BD-B0A4-2216349F8D99}"/>
    <cellStyle name="Normal 3 2" xfId="8" xr:uid="{14371215-9E68-418B-86E0-F524906BE44A}"/>
    <cellStyle name="Normal 40" xfId="7" xr:uid="{A6CB4C1A-200B-489F-AB11-A503F896E094}"/>
    <cellStyle name="Normal 40 2" xfId="12" xr:uid="{D2C84EFF-B26E-4BF4-9938-88347766B72F}"/>
    <cellStyle name="Normal 41" xfId="9" xr:uid="{F30D2F7F-A0BC-4D1C-8402-3C26931D2E39}"/>
    <cellStyle name="Percent" xfId="2" builtinId="5"/>
    <cellStyle name="Percent 2" xfId="5" xr:uid="{38413A89-F193-4FF7-BD33-8C6157959645}"/>
  </cellStyles>
  <dxfs count="0"/>
  <tableStyles count="1" defaultTableStyle="TableStyleMedium2" defaultPivotStyle="PivotStyleLight16">
    <tableStyle name="Invisible" pivot="0" table="0" count="0" xr9:uid="{21368987-B075-4BF1-A187-7464818648A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0BFA-484B-9080-E0FA8ED1D994}"/>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3134</xdr:colOff>
      <xdr:row>3</xdr:row>
      <xdr:rowOff>126883</xdr:rowOff>
    </xdr:to>
    <xdr:pic>
      <xdr:nvPicPr>
        <xdr:cNvPr id="2" name="Picture 2">
          <a:extLst>
            <a:ext uri="{FF2B5EF4-FFF2-40B4-BE49-F238E27FC236}">
              <a16:creationId xmlns:a16="http://schemas.microsoft.com/office/drawing/2014/main" id="{A052DA76-5D20-4B81-A17E-490BC4F0C05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19100"/>
          <a:ext cx="1657309" cy="307858"/>
        </a:xfrm>
        <a:prstGeom prst="rect">
          <a:avLst/>
        </a:prstGeom>
        <a:noFill/>
      </xdr:spPr>
    </xdr:pic>
    <xdr:clientData/>
  </xdr:twoCellAnchor>
  <xdr:twoCellAnchor>
    <xdr:from>
      <xdr:col>11</xdr:col>
      <xdr:colOff>666750</xdr:colOff>
      <xdr:row>275</xdr:row>
      <xdr:rowOff>0</xdr:rowOff>
    </xdr:from>
    <xdr:to>
      <xdr:col>17</xdr:col>
      <xdr:colOff>533400</xdr:colOff>
      <xdr:row>288</xdr:row>
      <xdr:rowOff>76200</xdr:rowOff>
    </xdr:to>
    <xdr:graphicFrame macro="">
      <xdr:nvGraphicFramePr>
        <xdr:cNvPr id="3" name="Chart 2">
          <a:extLst>
            <a:ext uri="{FF2B5EF4-FFF2-40B4-BE49-F238E27FC236}">
              <a16:creationId xmlns:a16="http://schemas.microsoft.com/office/drawing/2014/main" id="{A6EE9606-7DFE-4949-8C6E-35401D8BC5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352424</xdr:colOff>
      <xdr:row>334</xdr:row>
      <xdr:rowOff>161925</xdr:rowOff>
    </xdr:from>
    <xdr:to>
      <xdr:col>15</xdr:col>
      <xdr:colOff>3174</xdr:colOff>
      <xdr:row>347</xdr:row>
      <xdr:rowOff>6350</xdr:rowOff>
    </xdr:to>
    <xdr:sp macro="" textlink="">
      <xdr:nvSpPr>
        <xdr:cNvPr id="4" name="TextBox 3">
          <a:extLst>
            <a:ext uri="{FF2B5EF4-FFF2-40B4-BE49-F238E27FC236}">
              <a16:creationId xmlns:a16="http://schemas.microsoft.com/office/drawing/2014/main" id="{BFC647FB-4C58-4202-B57C-D3D99FB38A5F}"/>
            </a:ext>
          </a:extLst>
        </xdr:cNvPr>
        <xdr:cNvSpPr txBox="1"/>
      </xdr:nvSpPr>
      <xdr:spPr>
        <a:xfrm>
          <a:off x="1228724" y="44738925"/>
          <a:ext cx="15795625" cy="2120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Additional Information</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Indexed Valuation</a:t>
          </a:r>
          <a:endParaRPr lang="en-NZ">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a:t>
          </a:r>
          <a:r>
            <a:rPr lang="en-AU" sz="1100" b="0" baseline="0">
              <a:solidFill>
                <a:schemeClr val="dk1"/>
              </a:solidFill>
              <a:effectLst/>
              <a:latin typeface="Calibri" panose="020F0502020204030204" pitchFamily="34" charset="0"/>
              <a:ea typeface="+mn-ea"/>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In the Asset Coverage Test and the Amortisation Test, the Indexed Valuation means where:</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less than the valuation of the property, then the Reference Indexed Valuation is used</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greater than the valuation of the property, then only 85% of the increase is applied</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352424</xdr:colOff>
      <xdr:row>348</xdr:row>
      <xdr:rowOff>126999</xdr:rowOff>
    </xdr:from>
    <xdr:to>
      <xdr:col>15</xdr:col>
      <xdr:colOff>6350</xdr:colOff>
      <xdr:row>376</xdr:row>
      <xdr:rowOff>104775</xdr:rowOff>
    </xdr:to>
    <xdr:sp macro="" textlink="">
      <xdr:nvSpPr>
        <xdr:cNvPr id="5" name="TextBox 4">
          <a:extLst>
            <a:ext uri="{FF2B5EF4-FFF2-40B4-BE49-F238E27FC236}">
              <a16:creationId xmlns:a16="http://schemas.microsoft.com/office/drawing/2014/main" id="{3E0BA13C-DB7C-4322-8536-B2A78E2583F7}"/>
            </a:ext>
          </a:extLst>
        </xdr:cNvPr>
        <xdr:cNvSpPr txBox="1"/>
      </xdr:nvSpPr>
      <xdr:spPr>
        <a:xfrm>
          <a:off x="1228724" y="47142399"/>
          <a:ext cx="15798801" cy="4511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mn-ea"/>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mn-ea"/>
              <a:cs typeface="Calibri" panose="020F0502020204030204" pitchFamily="34" charset="0"/>
            </a:rPr>
            <a:t>Directive</a:t>
          </a:r>
          <a:r>
            <a:rPr lang="en-AU" sz="1100">
              <a:solidFill>
                <a:schemeClr val="dk1"/>
              </a:solidFill>
              <a:effectLst/>
              <a:latin typeface="Calibri" panose="020F0502020204030204" pitchFamily="34" charset="0"/>
              <a:ea typeface="+mn-ea"/>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term Prospectus refers to the Westpac Securities NZ Limited Global Covered Bond Prospectus dated 1 December 2023 (the “</a:t>
          </a:r>
          <a:r>
            <a:rPr lang="en-AU" sz="1100" b="1">
              <a:solidFill>
                <a:schemeClr val="dk1"/>
              </a:solidFill>
              <a:effectLst/>
              <a:latin typeface="Calibri" panose="020F0502020204030204" pitchFamily="34" charset="0"/>
              <a:ea typeface="+mn-ea"/>
              <a:cs typeface="Calibri" panose="020F0502020204030204" pitchFamily="34" charset="0"/>
            </a:rPr>
            <a:t>Base Prospectus</a:t>
          </a:r>
          <a:r>
            <a:rPr lang="en-AU" sz="1100">
              <a:solidFill>
                <a:schemeClr val="dk1"/>
              </a:solidFill>
              <a:effectLst/>
              <a:latin typeface="Calibri" panose="020F0502020204030204" pitchFamily="34" charset="0"/>
              <a:ea typeface="+mn-ea"/>
              <a:cs typeface="Calibri" panose="020F0502020204030204" pitchFamily="34" charset="0"/>
            </a:rPr>
            <a:t>”), as supplemented.</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Article 14 Investor information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a. the value of the cover pool </a:t>
          </a:r>
          <a:r>
            <a:rPr lang="en-AU" sz="1100" b="1">
              <a:solidFill>
                <a:schemeClr val="dk1"/>
              </a:solidFill>
              <a:effectLst/>
              <a:latin typeface="Calibri" panose="020F0502020204030204" pitchFamily="34" charset="0"/>
              <a:ea typeface="+mn-ea"/>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and outstanding covered bonds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Issue Amount NZD]</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ISIN]</a:t>
          </a:r>
          <a:br>
            <a:rPr lang="en-AU" sz="1100" b="1">
              <a:solidFill>
                <a:schemeClr val="dk1"/>
              </a:solidFill>
              <a:effectLst/>
              <a:latin typeface="Calibri" panose="020F0502020204030204" pitchFamily="34" charset="0"/>
              <a:ea typeface="+mn-ea"/>
              <a:cs typeface="Calibri" panose="020F0502020204030204" pitchFamily="34" charset="0"/>
            </a:rPr>
          </a:b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c. the geographical distribution </a:t>
          </a:r>
          <a:r>
            <a:rPr lang="en-AU" sz="1100" b="1">
              <a:solidFill>
                <a:schemeClr val="dk1"/>
              </a:solidFill>
              <a:effectLst/>
              <a:latin typeface="Calibri" panose="020F0502020204030204" pitchFamily="34" charset="0"/>
              <a:ea typeface="+mn-ea"/>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mn-ea"/>
              <a:cs typeface="Calibri" panose="020F0502020204030204" pitchFamily="34" charset="0"/>
            </a:rPr>
            <a:t> and type of cover assets </a:t>
          </a:r>
          <a:r>
            <a:rPr lang="en-AU" sz="1100" b="1">
              <a:solidFill>
                <a:schemeClr val="dk1"/>
              </a:solidFill>
              <a:effectLst/>
              <a:latin typeface="Calibri" panose="020F0502020204030204" pitchFamily="34" charset="0"/>
              <a:ea typeface="+mn-ea"/>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their loan size </a:t>
          </a:r>
          <a:r>
            <a:rPr lang="en-AU" sz="1100" b="1">
              <a:solidFill>
                <a:schemeClr val="dk1"/>
              </a:solidFill>
              <a:effectLst/>
              <a:latin typeface="Calibri" panose="020F0502020204030204" pitchFamily="34" charset="0"/>
              <a:ea typeface="+mn-ea"/>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mn-ea"/>
              <a:cs typeface="Calibri" panose="020F0502020204030204" pitchFamily="34" charset="0"/>
            </a:rPr>
            <a:t> and valuation method </a:t>
          </a:r>
          <a:r>
            <a:rPr lang="en-AU" sz="1100" b="1">
              <a:solidFill>
                <a:schemeClr val="dk1"/>
              </a:solidFill>
              <a:effectLst/>
              <a:latin typeface="Calibri" panose="020F0502020204030204" pitchFamily="34" charset="0"/>
              <a:ea typeface="+mn-ea"/>
              <a:cs typeface="Calibri" panose="020F0502020204030204" pitchFamily="34" charset="0"/>
            </a:rPr>
            <a:t>[page 4 of this report – Current Loan to Value Ratio (Indexed), page 331 of the Base Prospectus – definition of “Indexed Valuation”, page 6 of this report - Additional Information – Indexed Valuation]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d. details in relation to market risk, including interest rate risk and currency risk, and credit and liquidity risks </a:t>
          </a:r>
          <a:r>
            <a:rPr lang="en-AU" sz="1100" b="1">
              <a:solidFill>
                <a:schemeClr val="dk1"/>
              </a:solidFill>
              <a:effectLst/>
              <a:latin typeface="Calibri" panose="020F0502020204030204" pitchFamily="34" charset="0"/>
              <a:ea typeface="+mn-ea"/>
              <a:cs typeface="Calibri" panose="020F0502020204030204" pitchFamily="34" charset="0"/>
            </a:rPr>
            <a:t>pages</a:t>
          </a:r>
          <a:r>
            <a:rPr lang="en-AU" sz="1100" b="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[263-267 of the Base Prospectus - </a:t>
          </a:r>
          <a:r>
            <a:rPr lang="en-GB" sz="1100" b="1">
              <a:solidFill>
                <a:schemeClr val="dk1"/>
              </a:solidFill>
              <a:effectLst/>
              <a:latin typeface="Calibri" panose="020F0502020204030204" pitchFamily="34" charset="0"/>
              <a:ea typeface="+mn-ea"/>
              <a:cs typeface="Calibri" panose="020F0502020204030204" pitchFamily="34" charset="0"/>
            </a:rPr>
            <a:t>Credit Structure,  pages 254-256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Interest Rate Swap Agreement, pages 256-258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Covered Bond Swap Agreement, </a:t>
          </a:r>
          <a:r>
            <a:rPr lang="en-AU" sz="1100" b="1">
              <a:solidFill>
                <a:schemeClr val="dk1"/>
              </a:solidFill>
              <a:effectLst/>
              <a:latin typeface="Calibri" panose="020F0502020204030204" pitchFamily="34" charset="0"/>
              <a:ea typeface="+mn-ea"/>
              <a:cs typeface="Calibri" panose="020F0502020204030204" pitchFamily="34" charset="0"/>
            </a:rPr>
            <a:t>page 3 of this report - Payment Type and Interest Rate Type,  page 4 of this report - Current Loan to Value Ratio (Unindexed), page 6 of this report - Bond Maturity - Currency and Coupon Rate</a:t>
          </a:r>
          <a:r>
            <a:rPr lang="en-GB" sz="1100" b="1">
              <a:solidFill>
                <a:schemeClr val="dk1"/>
              </a:solidFill>
              <a:effectLst/>
              <a:latin typeface="Calibri" panose="020F0502020204030204" pitchFamily="34" charset="0"/>
              <a:ea typeface="+mn-ea"/>
              <a:cs typeface="Calibri" panose="020F0502020204030204" pitchFamily="34" charset="0"/>
            </a:rPr>
            <a:t>]</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mn-ea"/>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mn-ea"/>
              <a:cs typeface="Calibri" panose="020F0502020204030204" pitchFamily="34" charset="0"/>
            </a:rPr>
            <a:t> and covered bonds</a:t>
          </a:r>
          <a:r>
            <a:rPr lang="en-AU" sz="1100" b="1">
              <a:solidFill>
                <a:schemeClr val="dk1"/>
              </a:solidFill>
              <a:effectLst/>
              <a:latin typeface="Calibri" panose="020F0502020204030204" pitchFamily="34" charset="0"/>
              <a:ea typeface="+mn-ea"/>
              <a:cs typeface="Calibri" panose="020F0502020204030204" pitchFamily="34" charset="0"/>
            </a:rPr>
            <a:t> [page 6 of this report - Bond Maturity]</a:t>
          </a:r>
          <a:r>
            <a:rPr lang="en-AU" sz="1100">
              <a:solidFill>
                <a:schemeClr val="dk1"/>
              </a:solidFill>
              <a:effectLst/>
              <a:latin typeface="Calibri" panose="020F0502020204030204" pitchFamily="34" charset="0"/>
              <a:ea typeface="+mn-ea"/>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mn-ea"/>
              <a:cs typeface="Calibri" panose="020F0502020204030204" pitchFamily="34" charset="0"/>
            </a:rPr>
            <a:t>[page 19 of the Base Prospectus - Extendable obligations under the Covered Bond Guarantee]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mn-ea"/>
              <a:cs typeface="Calibri" panose="020F0502020204030204" pitchFamily="34" charset="0"/>
            </a:rPr>
            <a:t>[page 2 of this report - Asset Coverage Test and Overcollateralisation]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mn-ea"/>
              <a:cs typeface="Calibri" panose="020F0502020204030204" pitchFamily="34" charset="0"/>
            </a:rPr>
            <a:t>[page 5 of this report - Delinquencies Information]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361950</xdr:colOff>
      <xdr:row>377</xdr:row>
      <xdr:rowOff>149225</xdr:rowOff>
    </xdr:from>
    <xdr:to>
      <xdr:col>14</xdr:col>
      <xdr:colOff>895350</xdr:colOff>
      <xdr:row>390</xdr:row>
      <xdr:rowOff>0</xdr:rowOff>
    </xdr:to>
    <xdr:sp macro="" textlink="">
      <xdr:nvSpPr>
        <xdr:cNvPr id="6" name="TextBox 5">
          <a:extLst>
            <a:ext uri="{FF2B5EF4-FFF2-40B4-BE49-F238E27FC236}">
              <a16:creationId xmlns:a16="http://schemas.microsoft.com/office/drawing/2014/main" id="{09146950-553A-4F6C-A125-331484CA5FB3}"/>
            </a:ext>
          </a:extLst>
        </xdr:cNvPr>
        <xdr:cNvSpPr txBox="1"/>
      </xdr:nvSpPr>
      <xdr:spPr>
        <a:xfrm>
          <a:off x="1238250" y="51860450"/>
          <a:ext cx="15773400" cy="195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Disclaimer </a:t>
          </a:r>
          <a:endParaRPr lang="en-NZ">
            <a:effectLst/>
          </a:endParaRPr>
        </a:p>
        <a:p>
          <a:r>
            <a:rPr lang="en-AU" sz="1100">
              <a:solidFill>
                <a:schemeClr val="dk1"/>
              </a:solidFill>
              <a:effectLst/>
              <a:latin typeface="+mn-lt"/>
              <a:ea typeface="+mn-ea"/>
              <a:cs typeface="+mn-cs"/>
            </a:rPr>
            <a:t> </a:t>
          </a:r>
          <a:endParaRPr lang="en-NZ">
            <a:effectLst/>
          </a:endParaRPr>
        </a:p>
        <a:p>
          <a:r>
            <a:rPr lang="en-AU" sz="1100">
              <a:solidFill>
                <a:schemeClr val="dk1"/>
              </a:solidFill>
              <a:effectLst/>
              <a:latin typeface="+mn-lt"/>
              <a:ea typeface="+mn-ea"/>
              <a:cs typeface="+mn-cs"/>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a:effectLst/>
          </a:endParaRPr>
        </a:p>
        <a:p>
          <a:r>
            <a:rPr lang="en-AU" sz="1100" b="1">
              <a:solidFill>
                <a:schemeClr val="dk1"/>
              </a:solidFill>
              <a:effectLst/>
              <a:latin typeface="+mn-lt"/>
              <a:ea typeface="+mn-ea"/>
              <a:cs typeface="+mn-cs"/>
            </a:rPr>
            <a:t> </a:t>
          </a:r>
          <a:endParaRPr lang="en-NZ">
            <a:effectLst/>
          </a:endParaRPr>
        </a:p>
        <a:p>
          <a:r>
            <a:rPr lang="en-AU" sz="1100">
              <a:solidFill>
                <a:schemeClr val="dk1"/>
              </a:solidFill>
              <a:effectLst/>
              <a:latin typeface="+mn-lt"/>
              <a:ea typeface="+mn-ea"/>
              <a:cs typeface="+mn-cs"/>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a:effectLst/>
          </a:endParaRPr>
        </a:p>
        <a:p>
          <a:endParaRPr lang="en-NZ" sz="1100"/>
        </a:p>
      </xdr:txBody>
    </xdr:sp>
    <xdr:clientData/>
  </xdr:twoCellAnchor>
  <xdr:twoCellAnchor>
    <xdr:from>
      <xdr:col>2</xdr:col>
      <xdr:colOff>352424</xdr:colOff>
      <xdr:row>327</xdr:row>
      <xdr:rowOff>139701</xdr:rowOff>
    </xdr:from>
    <xdr:to>
      <xdr:col>15</xdr:col>
      <xdr:colOff>3174</xdr:colOff>
      <xdr:row>333</xdr:row>
      <xdr:rowOff>57151</xdr:rowOff>
    </xdr:to>
    <xdr:sp macro="" textlink="">
      <xdr:nvSpPr>
        <xdr:cNvPr id="7" name="TextBox 6">
          <a:extLst>
            <a:ext uri="{FF2B5EF4-FFF2-40B4-BE49-F238E27FC236}">
              <a16:creationId xmlns:a16="http://schemas.microsoft.com/office/drawing/2014/main" id="{160D259D-38F4-4754-BC0C-9DB22DC96268}"/>
            </a:ext>
          </a:extLst>
        </xdr:cNvPr>
        <xdr:cNvSpPr txBox="1"/>
      </xdr:nvSpPr>
      <xdr:spPr>
        <a:xfrm>
          <a:off x="1228724" y="43468926"/>
          <a:ext cx="15795625" cy="98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latin typeface="Calibri" panose="020F0502020204030204" pitchFamily="34" charset="0"/>
              <a:cs typeface="Calibri" panose="020F0502020204030204" pitchFamily="34" charset="0"/>
            </a:rPr>
            <a:t>Certain information regarding the Loans</a:t>
          </a:r>
        </a:p>
        <a:p>
          <a:endParaRPr lang="en-NZ" sz="1100">
            <a:latin typeface="Calibri" panose="020F0502020204030204" pitchFamily="34" charset="0"/>
            <a:cs typeface="Calibri" panose="020F0502020204030204" pitchFamily="34" charset="0"/>
          </a:endParaRPr>
        </a:p>
        <a:p>
          <a:r>
            <a:rPr lang="en-NZ" sz="1100">
              <a:latin typeface="Calibri" panose="020F0502020204030204" pitchFamily="34" charset="0"/>
              <a:cs typeface="Calibri" panose="020F0502020204030204" pitchFamily="34" charset="0"/>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57894-13B4-4993-A616-E01A96A7BCC6}">
  <sheetPr>
    <pageSetUpPr fitToPage="1"/>
  </sheetPr>
  <dimension ref="A2:V343"/>
  <sheetViews>
    <sheetView tabSelected="1" view="pageBreakPreview" zoomScaleNormal="100" zoomScaleSheetLayoutView="100" workbookViewId="0">
      <selection activeCell="J12" sqref="J12"/>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October 2024</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45596</v>
      </c>
      <c r="P35" s="37"/>
    </row>
    <row r="36" spans="1:22" ht="13" x14ac:dyDescent="0.3">
      <c r="D36" s="45"/>
      <c r="E36" s="45" t="s">
        <v>45</v>
      </c>
      <c r="F36" s="45"/>
      <c r="G36" s="45"/>
      <c r="H36" s="45"/>
      <c r="I36" s="57"/>
      <c r="J36" s="45"/>
      <c r="K36" s="58">
        <v>45566</v>
      </c>
      <c r="P36" s="37"/>
    </row>
    <row r="37" spans="1:22" x14ac:dyDescent="0.25">
      <c r="D37" s="45"/>
      <c r="E37" s="45" t="s">
        <v>46</v>
      </c>
      <c r="F37" s="45"/>
      <c r="G37" s="45"/>
      <c r="H37" s="45"/>
      <c r="I37" s="59"/>
      <c r="J37" s="45"/>
      <c r="K37" s="58">
        <v>45596</v>
      </c>
      <c r="P37" s="37"/>
    </row>
    <row r="38" spans="1:22" x14ac:dyDescent="0.25">
      <c r="B38" s="1">
        <v>1</v>
      </c>
      <c r="D38" s="45"/>
      <c r="E38" s="45" t="s">
        <v>47</v>
      </c>
      <c r="F38" s="45"/>
      <c r="G38" s="45"/>
      <c r="H38" s="45"/>
      <c r="I38" s="45"/>
      <c r="J38" s="45"/>
      <c r="K38" s="60">
        <v>35511</v>
      </c>
    </row>
    <row r="39" spans="1:22" x14ac:dyDescent="0.25">
      <c r="B39" s="1">
        <v>2</v>
      </c>
      <c r="D39" s="45"/>
      <c r="E39" s="45" t="s">
        <v>48</v>
      </c>
      <c r="F39" s="45"/>
      <c r="G39" s="45"/>
      <c r="H39" s="45"/>
      <c r="I39" s="45"/>
      <c r="J39" s="45"/>
      <c r="K39" s="60">
        <v>7357746793.8299999</v>
      </c>
    </row>
    <row r="40" spans="1:22" x14ac:dyDescent="0.25">
      <c r="D40" s="45"/>
      <c r="E40" s="45" t="s">
        <v>49</v>
      </c>
      <c r="F40" s="45"/>
      <c r="G40" s="45"/>
      <c r="H40" s="45"/>
      <c r="I40" s="45"/>
      <c r="J40" s="45"/>
      <c r="K40" s="60">
        <v>142253206.16999999</v>
      </c>
      <c r="O40" s="61"/>
      <c r="P40" s="2" t="s">
        <v>50</v>
      </c>
      <c r="T40" s="18"/>
    </row>
    <row r="41" spans="1:22" x14ac:dyDescent="0.25">
      <c r="B41" s="1">
        <v>3</v>
      </c>
      <c r="D41" s="45"/>
      <c r="E41" s="45" t="s">
        <v>51</v>
      </c>
      <c r="F41" s="45"/>
      <c r="G41" s="45"/>
      <c r="H41" s="45"/>
      <c r="I41" s="45"/>
      <c r="J41" s="45"/>
      <c r="K41" s="60">
        <v>207196.271404072</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0.53273525259999999</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0.51763592790000001</v>
      </c>
      <c r="O45" s="65"/>
    </row>
    <row r="46" spans="1:22" ht="14.5" x14ac:dyDescent="0.25">
      <c r="A46" s="1">
        <v>31</v>
      </c>
      <c r="B46" s="1">
        <v>205</v>
      </c>
      <c r="D46" s="45"/>
      <c r="E46" s="64" t="s">
        <v>56</v>
      </c>
      <c r="F46" s="45"/>
      <c r="G46" s="45"/>
      <c r="H46" s="45"/>
      <c r="I46" s="45"/>
      <c r="J46" s="45"/>
      <c r="K46" s="63">
        <v>0.48368442589999999</v>
      </c>
    </row>
    <row r="47" spans="1:22" x14ac:dyDescent="0.25">
      <c r="B47" s="1">
        <v>6</v>
      </c>
      <c r="D47" s="45"/>
      <c r="E47" s="45" t="s">
        <v>57</v>
      </c>
      <c r="F47" s="45"/>
      <c r="G47" s="45"/>
      <c r="H47" s="45"/>
      <c r="I47" s="45"/>
      <c r="J47" s="45"/>
      <c r="K47" s="66">
        <v>6.4262E-2</v>
      </c>
    </row>
    <row r="48" spans="1:22" ht="14.5" x14ac:dyDescent="0.25">
      <c r="B48" s="1">
        <v>10</v>
      </c>
      <c r="D48" s="45"/>
      <c r="E48" s="45" t="s">
        <v>58</v>
      </c>
      <c r="F48" s="45"/>
      <c r="G48" s="45"/>
      <c r="H48" s="45"/>
      <c r="I48" s="45"/>
      <c r="J48" s="45"/>
      <c r="K48" s="60">
        <v>49.218951068599999</v>
      </c>
    </row>
    <row r="49" spans="2:11" x14ac:dyDescent="0.25">
      <c r="B49" s="1">
        <v>11</v>
      </c>
      <c r="D49" s="45"/>
      <c r="E49" s="45" t="s">
        <v>59</v>
      </c>
      <c r="F49" s="45"/>
      <c r="G49" s="45"/>
      <c r="H49" s="45"/>
      <c r="I49" s="45"/>
      <c r="J49" s="45"/>
      <c r="K49" s="60">
        <v>285.93299999999999</v>
      </c>
    </row>
    <row r="50" spans="2:11" x14ac:dyDescent="0.25">
      <c r="B50" s="1">
        <v>12</v>
      </c>
      <c r="D50" s="45"/>
      <c r="E50" s="45" t="s">
        <v>60</v>
      </c>
      <c r="F50" s="45"/>
      <c r="G50" s="45"/>
      <c r="H50" s="45"/>
      <c r="I50" s="45"/>
      <c r="J50" s="45"/>
      <c r="K50" s="60">
        <v>360</v>
      </c>
    </row>
    <row r="51" spans="2:11" x14ac:dyDescent="0.25">
      <c r="B51" s="1">
        <v>11</v>
      </c>
      <c r="D51" s="45"/>
      <c r="E51" s="45" t="s">
        <v>61</v>
      </c>
      <c r="F51" s="45"/>
      <c r="G51" s="45"/>
      <c r="H51" s="45"/>
      <c r="I51" s="45"/>
      <c r="J51" s="45"/>
      <c r="K51" s="60">
        <v>23.827750000000002</v>
      </c>
    </row>
    <row r="52" spans="2:11" x14ac:dyDescent="0.25">
      <c r="D52" s="45"/>
      <c r="E52" s="45" t="s">
        <v>62</v>
      </c>
      <c r="F52" s="45"/>
      <c r="G52" s="45"/>
      <c r="H52" s="45"/>
      <c r="I52" s="45"/>
      <c r="J52" s="45"/>
      <c r="K52" s="67">
        <f>P314</f>
        <v>3.137504298479417</v>
      </c>
    </row>
    <row r="53" spans="2:11" x14ac:dyDescent="0.25">
      <c r="D53" s="45"/>
      <c r="E53" s="45" t="s">
        <v>63</v>
      </c>
      <c r="F53" s="45"/>
      <c r="G53" s="45"/>
      <c r="H53" s="45"/>
      <c r="I53" s="45"/>
      <c r="J53" s="45"/>
      <c r="K53" s="68" t="s">
        <v>64</v>
      </c>
    </row>
    <row r="54" spans="2:11" ht="13" x14ac:dyDescent="0.3">
      <c r="D54" s="45"/>
      <c r="E54" s="45" t="s">
        <v>65</v>
      </c>
      <c r="F54" s="45"/>
      <c r="G54" s="45"/>
      <c r="H54" s="45"/>
      <c r="I54" s="45"/>
      <c r="J54" s="45"/>
      <c r="K54" s="68" t="s">
        <v>64</v>
      </c>
    </row>
    <row r="55" spans="2:11" x14ac:dyDescent="0.25">
      <c r="D55" s="45"/>
      <c r="E55" s="45" t="s">
        <v>66</v>
      </c>
      <c r="F55" s="45"/>
      <c r="G55" s="45"/>
      <c r="H55" s="45"/>
      <c r="I55" s="45"/>
      <c r="J55" s="45"/>
      <c r="K55" s="63">
        <v>1</v>
      </c>
    </row>
    <row r="56" spans="2:11" x14ac:dyDescent="0.25">
      <c r="D56" s="45"/>
      <c r="E56" s="45" t="s">
        <v>67</v>
      </c>
      <c r="F56" s="45"/>
      <c r="G56" s="45"/>
      <c r="H56" s="45"/>
      <c r="I56" s="45"/>
      <c r="J56" s="45"/>
      <c r="K56" s="63">
        <v>0</v>
      </c>
    </row>
    <row r="57" spans="2:11" x14ac:dyDescent="0.25">
      <c r="D57" s="45"/>
      <c r="E57" s="45" t="s">
        <v>68</v>
      </c>
      <c r="F57" s="45"/>
      <c r="G57" s="45"/>
      <c r="H57" s="45"/>
      <c r="I57" s="45"/>
      <c r="J57" s="45"/>
      <c r="K57" s="63">
        <v>0</v>
      </c>
    </row>
    <row r="58" spans="2:11" x14ac:dyDescent="0.25">
      <c r="D58" s="45"/>
      <c r="E58" s="45" t="s">
        <v>69</v>
      </c>
      <c r="F58" s="45"/>
      <c r="G58" s="45"/>
      <c r="H58" s="45"/>
      <c r="I58" s="45"/>
      <c r="J58" s="45"/>
      <c r="K58" s="63">
        <v>0</v>
      </c>
    </row>
    <row r="59" spans="2:11" ht="12.75" hidden="1" customHeight="1" x14ac:dyDescent="0.25">
      <c r="D59" s="45"/>
      <c r="E59" s="45" t="s">
        <v>70</v>
      </c>
      <c r="F59" s="45"/>
      <c r="G59" s="45"/>
      <c r="H59" s="45"/>
      <c r="I59" s="45"/>
      <c r="J59" s="45"/>
      <c r="K59" s="46" t="s">
        <v>71</v>
      </c>
    </row>
    <row r="60" spans="2:11" ht="12.75" hidden="1" customHeight="1" x14ac:dyDescent="0.25">
      <c r="D60" s="45"/>
      <c r="E60" s="45" t="s">
        <v>72</v>
      </c>
      <c r="F60" s="45"/>
      <c r="G60" s="45"/>
      <c r="H60" s="45"/>
      <c r="I60" s="45"/>
      <c r="J60" s="45"/>
      <c r="K60" s="46" t="s">
        <v>71</v>
      </c>
    </row>
    <row r="61" spans="2:11" ht="12.75" hidden="1" customHeight="1" x14ac:dyDescent="0.25">
      <c r="D61" s="45"/>
      <c r="E61" s="45" t="s">
        <v>73</v>
      </c>
      <c r="F61" s="45"/>
      <c r="G61" s="45"/>
      <c r="H61" s="45"/>
      <c r="I61" s="45"/>
      <c r="J61" s="45"/>
      <c r="K61" s="46" t="s">
        <v>71</v>
      </c>
    </row>
    <row r="62" spans="2:11" ht="12.75" hidden="1" customHeight="1" x14ac:dyDescent="0.25">
      <c r="D62" s="45"/>
      <c r="E62" s="45" t="s">
        <v>74</v>
      </c>
      <c r="F62" s="45"/>
      <c r="G62" s="45"/>
      <c r="H62" s="45"/>
      <c r="I62" s="45"/>
      <c r="J62" s="45"/>
      <c r="K62" s="46" t="s">
        <v>71</v>
      </c>
    </row>
    <row r="63" spans="2:11" ht="14.25" hidden="1" customHeight="1" x14ac:dyDescent="0.25">
      <c r="D63" s="45"/>
      <c r="E63" s="45" t="s">
        <v>75</v>
      </c>
      <c r="F63" s="45"/>
      <c r="G63" s="45"/>
      <c r="H63" s="45"/>
      <c r="I63" s="45"/>
      <c r="J63" s="45"/>
      <c r="K63" s="46" t="s">
        <v>71</v>
      </c>
    </row>
    <row r="64" spans="2:11" ht="12.75" hidden="1" customHeight="1" x14ac:dyDescent="0.25">
      <c r="D64" s="45"/>
      <c r="E64" s="45" t="s">
        <v>76</v>
      </c>
      <c r="F64" s="45"/>
      <c r="G64" s="45"/>
      <c r="H64" s="45"/>
      <c r="I64" s="45"/>
      <c r="J64" s="45"/>
      <c r="K64" s="46" t="s">
        <v>71</v>
      </c>
    </row>
    <row r="65" spans="2:11" ht="12.75" hidden="1" customHeight="1" x14ac:dyDescent="0.25">
      <c r="D65" s="45"/>
      <c r="E65" s="45" t="s">
        <v>77</v>
      </c>
      <c r="F65" s="45"/>
      <c r="G65" s="45"/>
      <c r="H65" s="45"/>
      <c r="I65" s="45"/>
      <c r="J65" s="45"/>
      <c r="K65" s="46" t="s">
        <v>78</v>
      </c>
    </row>
    <row r="66" spans="2:11" x14ac:dyDescent="0.25">
      <c r="D66" s="45"/>
      <c r="E66" s="45" t="s">
        <v>79</v>
      </c>
      <c r="F66" s="45"/>
      <c r="G66" s="45"/>
      <c r="H66" s="45"/>
      <c r="I66" s="45"/>
      <c r="J66" s="45"/>
      <c r="K66" s="63">
        <v>1</v>
      </c>
    </row>
    <row r="67" spans="2:11" x14ac:dyDescent="0.25">
      <c r="D67" s="45"/>
      <c r="E67" s="45" t="s">
        <v>80</v>
      </c>
      <c r="F67" s="45"/>
      <c r="G67" s="45"/>
      <c r="H67" s="45"/>
      <c r="I67" s="45"/>
      <c r="J67" s="45"/>
      <c r="K67" s="69">
        <v>42913460.376721919</v>
      </c>
    </row>
    <row r="68" spans="2:11" x14ac:dyDescent="0.25">
      <c r="D68" s="45"/>
      <c r="E68" s="45" t="s">
        <v>81</v>
      </c>
      <c r="F68" s="45"/>
      <c r="G68" s="45"/>
      <c r="H68" s="45"/>
      <c r="I68" s="45"/>
      <c r="J68" s="45"/>
      <c r="K68" s="69">
        <v>134820705.53999999</v>
      </c>
    </row>
    <row r="69" spans="2:11" ht="14" x14ac:dyDescent="0.25">
      <c r="E69" s="70" t="s">
        <v>82</v>
      </c>
    </row>
    <row r="70" spans="2:11" ht="14" x14ac:dyDescent="0.25">
      <c r="E70" s="70" t="s">
        <v>83</v>
      </c>
    </row>
    <row r="72" spans="2:11" ht="13" x14ac:dyDescent="0.3">
      <c r="D72" s="55" t="s">
        <v>84</v>
      </c>
      <c r="E72" s="45"/>
      <c r="F72" s="45"/>
      <c r="G72" s="45"/>
      <c r="H72" s="45"/>
      <c r="I72" s="45"/>
      <c r="J72" s="46"/>
      <c r="K72" s="68" t="s">
        <v>85</v>
      </c>
    </row>
    <row r="73" spans="2:11" x14ac:dyDescent="0.25">
      <c r="B73" s="1" t="s">
        <v>86</v>
      </c>
      <c r="D73" s="45" t="s">
        <v>87</v>
      </c>
      <c r="E73" s="45" t="s">
        <v>88</v>
      </c>
      <c r="F73" s="45"/>
      <c r="G73" s="45"/>
      <c r="H73" s="45"/>
      <c r="I73" s="45"/>
      <c r="J73" s="46"/>
      <c r="K73" s="69">
        <v>6620575803.0209999</v>
      </c>
    </row>
    <row r="74" spans="2:11" x14ac:dyDescent="0.25">
      <c r="B74" s="71" t="s">
        <v>89</v>
      </c>
      <c r="D74" s="45"/>
      <c r="E74" s="45" t="s">
        <v>90</v>
      </c>
      <c r="F74" s="45"/>
      <c r="G74" s="45"/>
      <c r="H74" s="45"/>
      <c r="I74" s="45"/>
      <c r="J74" s="155" t="s">
        <v>91</v>
      </c>
      <c r="K74" s="69"/>
    </row>
    <row r="75" spans="2:11" x14ac:dyDescent="0.25">
      <c r="B75" s="71" t="s">
        <v>92</v>
      </c>
      <c r="D75" s="45"/>
      <c r="E75" s="45" t="s">
        <v>93</v>
      </c>
      <c r="F75" s="45"/>
      <c r="G75" s="45"/>
      <c r="H75" s="45"/>
      <c r="I75" s="45"/>
      <c r="J75" s="69">
        <v>6620575803.0209999</v>
      </c>
      <c r="K75" s="69"/>
    </row>
    <row r="76" spans="2:11" x14ac:dyDescent="0.25">
      <c r="B76" s="71" t="s">
        <v>94</v>
      </c>
      <c r="D76" s="45"/>
      <c r="E76" s="45" t="s">
        <v>95</v>
      </c>
      <c r="F76" s="45"/>
      <c r="G76" s="45"/>
      <c r="H76" s="45"/>
      <c r="I76" s="45"/>
      <c r="J76" s="69">
        <v>7261523917.4556751</v>
      </c>
      <c r="K76" s="69"/>
    </row>
    <row r="77" spans="2:11" x14ac:dyDescent="0.25">
      <c r="B77" s="71" t="s">
        <v>96</v>
      </c>
      <c r="D77" s="45" t="s">
        <v>97</v>
      </c>
      <c r="E77" s="45" t="s">
        <v>98</v>
      </c>
      <c r="F77" s="45"/>
      <c r="G77" s="45"/>
      <c r="H77" s="45"/>
      <c r="I77" s="45"/>
      <c r="J77" s="46"/>
      <c r="K77" s="72">
        <v>134820942.13999999</v>
      </c>
    </row>
    <row r="78" spans="2:11" x14ac:dyDescent="0.25">
      <c r="B78" s="71" t="s">
        <v>99</v>
      </c>
      <c r="D78" s="45" t="s">
        <v>100</v>
      </c>
      <c r="E78" s="45" t="s">
        <v>101</v>
      </c>
      <c r="F78" s="45"/>
      <c r="G78" s="45"/>
      <c r="H78" s="45"/>
      <c r="I78" s="45"/>
      <c r="J78" s="46"/>
      <c r="K78" s="69">
        <v>7432264.0300000003</v>
      </c>
    </row>
    <row r="79" spans="2:11" x14ac:dyDescent="0.25">
      <c r="B79" s="71" t="s">
        <v>102</v>
      </c>
      <c r="D79" s="45" t="s">
        <v>103</v>
      </c>
      <c r="E79" s="45" t="s">
        <v>104</v>
      </c>
      <c r="F79" s="45"/>
      <c r="G79" s="45"/>
      <c r="H79" s="45"/>
      <c r="I79" s="45"/>
      <c r="J79" s="46"/>
      <c r="K79" s="69">
        <v>0</v>
      </c>
    </row>
    <row r="80" spans="2:11" x14ac:dyDescent="0.25">
      <c r="B80" s="71" t="s">
        <v>105</v>
      </c>
      <c r="D80" s="45" t="s">
        <v>106</v>
      </c>
      <c r="E80" s="45" t="s">
        <v>107</v>
      </c>
      <c r="F80" s="45"/>
      <c r="G80" s="45"/>
      <c r="H80" s="45"/>
      <c r="I80" s="45"/>
      <c r="J80" s="46"/>
      <c r="K80" s="69">
        <v>0</v>
      </c>
    </row>
    <row r="81" spans="2:12" x14ac:dyDescent="0.25">
      <c r="B81" s="71" t="s">
        <v>108</v>
      </c>
      <c r="D81" s="45"/>
      <c r="E81" s="40" t="s">
        <v>109</v>
      </c>
      <c r="F81" s="40"/>
      <c r="G81" s="40"/>
      <c r="H81" s="40"/>
      <c r="I81" s="40"/>
      <c r="J81" s="40"/>
      <c r="K81" s="73">
        <v>6762829009.191</v>
      </c>
      <c r="L81" s="74"/>
    </row>
    <row r="82" spans="2:12" x14ac:dyDescent="0.25">
      <c r="B82" s="71" t="s">
        <v>110</v>
      </c>
      <c r="D82" s="45"/>
      <c r="E82" s="45" t="s">
        <v>111</v>
      </c>
      <c r="F82" s="45"/>
      <c r="G82" s="45"/>
      <c r="H82" s="45"/>
      <c r="I82" s="45"/>
      <c r="J82" s="45"/>
      <c r="K82" s="69">
        <v>4278292257</v>
      </c>
      <c r="L82" s="74"/>
    </row>
    <row r="83" spans="2:12" ht="13" thickBot="1" x14ac:dyDescent="0.3">
      <c r="B83" s="71"/>
      <c r="D83" s="45"/>
      <c r="E83" s="64" t="s">
        <v>112</v>
      </c>
      <c r="F83" s="45"/>
      <c r="G83" s="45"/>
      <c r="H83" s="45"/>
      <c r="I83" s="45"/>
      <c r="J83" s="45"/>
      <c r="K83" s="75">
        <v>2484536752.191</v>
      </c>
    </row>
    <row r="84" spans="2:12" ht="13" thickTop="1" x14ac:dyDescent="0.25">
      <c r="B84" s="71" t="s">
        <v>113</v>
      </c>
      <c r="D84" s="45"/>
      <c r="E84" s="45" t="s">
        <v>114</v>
      </c>
      <c r="F84" s="45"/>
      <c r="G84" s="45"/>
      <c r="H84" s="45"/>
      <c r="I84" s="45"/>
      <c r="J84" s="45"/>
      <c r="K84" s="56" t="s">
        <v>115</v>
      </c>
    </row>
    <row r="85" spans="2:12" x14ac:dyDescent="0.25">
      <c r="B85" s="71" t="s">
        <v>116</v>
      </c>
      <c r="D85" s="45"/>
      <c r="E85" s="45" t="s">
        <v>117</v>
      </c>
      <c r="F85" s="45"/>
      <c r="G85" s="45"/>
      <c r="H85" s="45"/>
      <c r="I85" s="45"/>
      <c r="J85" s="45"/>
      <c r="K85" s="76">
        <v>0.9</v>
      </c>
    </row>
    <row r="86" spans="2:12" x14ac:dyDescent="0.25">
      <c r="B86" s="71"/>
      <c r="D86" s="45"/>
      <c r="E86" s="45" t="s">
        <v>118</v>
      </c>
      <c r="F86" s="45"/>
      <c r="G86" s="45"/>
      <c r="H86" s="45"/>
      <c r="I86" s="45"/>
      <c r="J86" s="45"/>
      <c r="K86" s="76">
        <v>0.9</v>
      </c>
    </row>
    <row r="88" spans="2:12" ht="13" x14ac:dyDescent="0.3">
      <c r="B88" s="71"/>
      <c r="D88" s="77" t="s">
        <v>119</v>
      </c>
      <c r="E88" s="78"/>
      <c r="F88" s="78"/>
      <c r="G88" s="78"/>
      <c r="H88" s="78"/>
      <c r="I88" s="78"/>
      <c r="J88" s="78"/>
      <c r="K88" s="79"/>
      <c r="L88" s="80"/>
    </row>
    <row r="89" spans="2:12" x14ac:dyDescent="0.25">
      <c r="B89" s="71"/>
      <c r="D89" s="78"/>
      <c r="E89" s="78"/>
      <c r="F89" s="78"/>
      <c r="G89" s="78"/>
      <c r="H89" s="78"/>
      <c r="I89" s="78"/>
      <c r="J89" s="78"/>
      <c r="K89" s="79"/>
      <c r="L89" s="80"/>
    </row>
    <row r="90" spans="2:12" x14ac:dyDescent="0.25">
      <c r="B90" s="71"/>
      <c r="D90" s="78"/>
      <c r="E90" s="78" t="s">
        <v>120</v>
      </c>
      <c r="F90" s="78"/>
      <c r="G90" s="78"/>
      <c r="H90" s="78"/>
      <c r="I90" s="78"/>
      <c r="J90" s="78"/>
      <c r="K90" s="79">
        <v>1.1111</v>
      </c>
      <c r="L90" s="80"/>
    </row>
    <row r="91" spans="2:12" x14ac:dyDescent="0.25">
      <c r="B91" s="71"/>
      <c r="D91" s="78"/>
      <c r="E91" s="78" t="s">
        <v>121</v>
      </c>
      <c r="F91" s="78"/>
      <c r="G91" s="78"/>
      <c r="H91" s="78"/>
      <c r="I91" s="78"/>
      <c r="J91" s="78"/>
      <c r="K91" s="79">
        <f>1/K86</f>
        <v>1.1111111111111112</v>
      </c>
      <c r="L91" s="80"/>
    </row>
    <row r="92" spans="2:12" x14ac:dyDescent="0.25">
      <c r="B92" s="71"/>
      <c r="D92" s="78"/>
      <c r="E92" s="78" t="s">
        <v>122</v>
      </c>
      <c r="F92" s="78"/>
      <c r="G92" s="78"/>
      <c r="H92" s="78"/>
      <c r="I92" s="78"/>
      <c r="J92" s="78"/>
      <c r="K92" s="79">
        <v>1.7530359193504719</v>
      </c>
      <c r="L92" s="80"/>
    </row>
    <row r="93" spans="2:12" x14ac:dyDescent="0.25">
      <c r="K93" s="65"/>
    </row>
    <row r="94" spans="2:12" x14ac:dyDescent="0.25">
      <c r="D94" s="45"/>
      <c r="E94" s="45" t="s">
        <v>123</v>
      </c>
      <c r="F94" s="45"/>
      <c r="G94" s="45"/>
      <c r="H94" s="45"/>
      <c r="I94" s="45"/>
      <c r="J94" s="45"/>
      <c r="K94" s="56" t="s">
        <v>124</v>
      </c>
    </row>
    <row r="95" spans="2:12" x14ac:dyDescent="0.25">
      <c r="D95" s="45"/>
      <c r="E95" s="45" t="s">
        <v>125</v>
      </c>
      <c r="F95" s="45"/>
      <c r="G95" s="45"/>
      <c r="H95" s="45"/>
      <c r="I95" s="45"/>
      <c r="J95" s="45"/>
      <c r="K95" s="56" t="s">
        <v>124</v>
      </c>
    </row>
    <row r="96" spans="2:12" x14ac:dyDescent="0.25">
      <c r="D96" s="45"/>
      <c r="E96" s="45" t="s">
        <v>126</v>
      </c>
      <c r="F96" s="45"/>
      <c r="G96" s="45"/>
      <c r="H96" s="45"/>
      <c r="I96" s="45"/>
      <c r="J96" s="45"/>
      <c r="K96" s="56" t="s">
        <v>124</v>
      </c>
    </row>
    <row r="97" spans="2:11" x14ac:dyDescent="0.25">
      <c r="D97" s="45"/>
      <c r="E97" s="45" t="s">
        <v>127</v>
      </c>
      <c r="F97" s="45"/>
      <c r="G97" s="45"/>
      <c r="H97" s="45"/>
      <c r="I97" s="45"/>
      <c r="J97" s="45"/>
      <c r="K97" s="56" t="s">
        <v>124</v>
      </c>
    </row>
    <row r="98" spans="2:11" x14ac:dyDescent="0.25">
      <c r="D98" s="45"/>
      <c r="E98" s="45" t="s">
        <v>128</v>
      </c>
      <c r="F98" s="45"/>
      <c r="G98" s="45"/>
      <c r="H98" s="45"/>
      <c r="I98" s="45"/>
      <c r="J98" s="45"/>
      <c r="K98" s="56" t="s">
        <v>124</v>
      </c>
    </row>
    <row r="99" spans="2:11" ht="15" customHeight="1" x14ac:dyDescent="0.25">
      <c r="H99" s="1">
        <v>4</v>
      </c>
      <c r="I99" s="1"/>
      <c r="J99" s="1">
        <v>3</v>
      </c>
      <c r="K99" s="1"/>
    </row>
    <row r="100" spans="2:11" ht="13" x14ac:dyDescent="0.3">
      <c r="D100" s="3" t="s">
        <v>129</v>
      </c>
      <c r="H100" s="81" t="s">
        <v>130</v>
      </c>
      <c r="I100" s="81"/>
      <c r="J100" s="82" t="s">
        <v>131</v>
      </c>
      <c r="K100" s="82"/>
    </row>
    <row r="101" spans="2:11" x14ac:dyDescent="0.25">
      <c r="H101" s="150" t="s">
        <v>85</v>
      </c>
      <c r="I101" s="150" t="s">
        <v>132</v>
      </c>
      <c r="J101" s="153"/>
      <c r="K101" s="154" t="s">
        <v>132</v>
      </c>
    </row>
    <row r="102" spans="2:11" ht="13" x14ac:dyDescent="0.3">
      <c r="D102" s="29" t="s">
        <v>133</v>
      </c>
      <c r="H102" s="45"/>
      <c r="I102" s="45"/>
      <c r="J102" s="86"/>
      <c r="K102" s="86"/>
    </row>
    <row r="103" spans="2:11" x14ac:dyDescent="0.25">
      <c r="B103" s="1">
        <v>301</v>
      </c>
      <c r="E103" s="87" t="s">
        <v>134</v>
      </c>
      <c r="H103" s="88">
        <v>6879379101.8599997</v>
      </c>
      <c r="I103" s="89">
        <f>1-SUM(I104:I105)</f>
        <v>0.93500000000000005</v>
      </c>
      <c r="J103" s="90">
        <v>34173</v>
      </c>
      <c r="K103" s="89">
        <f>1-SUM(K104:K105)</f>
        <v>0.96240000000000003</v>
      </c>
    </row>
    <row r="104" spans="2:11" x14ac:dyDescent="0.25">
      <c r="B104" s="1">
        <v>303</v>
      </c>
      <c r="E104" s="87" t="s">
        <v>135</v>
      </c>
      <c r="H104" s="88">
        <v>478291063.26999998</v>
      </c>
      <c r="I104" s="89">
        <f t="shared" ref="I104:K105" si="0">+ROUND(H104/H$106,4)</f>
        <v>6.5000000000000002E-2</v>
      </c>
      <c r="J104" s="90">
        <v>1333</v>
      </c>
      <c r="K104" s="89">
        <f t="shared" si="0"/>
        <v>3.7499999999999999E-2</v>
      </c>
    </row>
    <row r="105" spans="2:11" x14ac:dyDescent="0.25">
      <c r="B105" s="1">
        <v>305</v>
      </c>
      <c r="E105" s="87" t="s">
        <v>136</v>
      </c>
      <c r="H105" s="88">
        <v>76628.7</v>
      </c>
      <c r="I105" s="89">
        <f t="shared" si="0"/>
        <v>0</v>
      </c>
      <c r="J105" s="90">
        <v>5</v>
      </c>
      <c r="K105" s="89">
        <f t="shared" si="0"/>
        <v>1E-4</v>
      </c>
    </row>
    <row r="106" spans="2:11" x14ac:dyDescent="0.25">
      <c r="D106" s="18"/>
      <c r="E106" s="91" t="s">
        <v>137</v>
      </c>
      <c r="F106" s="92"/>
      <c r="G106" s="92"/>
      <c r="H106" s="93">
        <f>SUM(H103:H105)</f>
        <v>7357746793.829999</v>
      </c>
      <c r="I106" s="94">
        <f>SUM(I103:I105)</f>
        <v>1</v>
      </c>
      <c r="J106" s="95">
        <f>SUM(J103:J105)</f>
        <v>35511</v>
      </c>
      <c r="K106" s="94">
        <f>SUM(K103:K105)</f>
        <v>1</v>
      </c>
    </row>
    <row r="107" spans="2:11" x14ac:dyDescent="0.25">
      <c r="H107" s="86"/>
      <c r="I107" s="89"/>
      <c r="J107" s="86"/>
      <c r="K107" s="86"/>
    </row>
    <row r="108" spans="2:11" ht="13" x14ac:dyDescent="0.3">
      <c r="D108" s="29" t="s">
        <v>138</v>
      </c>
      <c r="H108" s="45"/>
      <c r="I108" s="45"/>
      <c r="J108" s="86"/>
      <c r="K108" s="86"/>
    </row>
    <row r="109" spans="2:11" x14ac:dyDescent="0.25">
      <c r="B109" s="1">
        <v>112</v>
      </c>
      <c r="E109" s="87" t="s">
        <v>139</v>
      </c>
      <c r="H109" s="88">
        <v>6930714247.6099997</v>
      </c>
      <c r="I109" s="89">
        <f>1-SUM(I110:I111)</f>
        <v>0.94199999999999995</v>
      </c>
      <c r="J109" s="90">
        <v>31120</v>
      </c>
      <c r="K109" s="89">
        <f>1-SUM(K110:K111)</f>
        <v>0.87629999999999997</v>
      </c>
    </row>
    <row r="110" spans="2:11" x14ac:dyDescent="0.25">
      <c r="B110" s="1">
        <v>114</v>
      </c>
      <c r="E110" s="87" t="s">
        <v>140</v>
      </c>
      <c r="H110" s="88">
        <v>427032546.22000003</v>
      </c>
      <c r="I110" s="89">
        <f t="shared" ref="I110:K111" si="1">+ROUND(H110/H$112,4)</f>
        <v>5.8000000000000003E-2</v>
      </c>
      <c r="J110" s="90">
        <v>4391</v>
      </c>
      <c r="K110" s="89">
        <f t="shared" si="1"/>
        <v>0.1237</v>
      </c>
    </row>
    <row r="111" spans="2:11" x14ac:dyDescent="0.25">
      <c r="B111" s="1">
        <v>116</v>
      </c>
      <c r="E111" s="87" t="s">
        <v>141</v>
      </c>
      <c r="H111" s="88">
        <v>0</v>
      </c>
      <c r="I111" s="89">
        <f t="shared" si="1"/>
        <v>0</v>
      </c>
      <c r="J111" s="90">
        <v>0</v>
      </c>
      <c r="K111" s="89">
        <f t="shared" si="1"/>
        <v>0</v>
      </c>
    </row>
    <row r="112" spans="2:11" x14ac:dyDescent="0.25">
      <c r="D112" s="96"/>
      <c r="E112" s="91" t="s">
        <v>142</v>
      </c>
      <c r="F112" s="92"/>
      <c r="G112" s="92"/>
      <c r="H112" s="93">
        <f>SUM(H109:H111)</f>
        <v>7357746793.8299999</v>
      </c>
      <c r="I112" s="94">
        <f>SUM(I109:I111)</f>
        <v>1</v>
      </c>
      <c r="J112" s="95">
        <f>SUM(J109:J111)</f>
        <v>35511</v>
      </c>
      <c r="K112" s="94">
        <f>SUM(K109:K111)</f>
        <v>1</v>
      </c>
    </row>
    <row r="113" spans="2:11" x14ac:dyDescent="0.25">
      <c r="H113" s="86"/>
      <c r="I113" s="89"/>
      <c r="J113" s="86"/>
      <c r="K113" s="86"/>
    </row>
    <row r="114" spans="2:11" ht="13" x14ac:dyDescent="0.3">
      <c r="D114" s="29" t="s">
        <v>143</v>
      </c>
      <c r="H114" s="45"/>
      <c r="I114" s="97"/>
      <c r="J114" s="86"/>
      <c r="K114" s="86"/>
    </row>
    <row r="115" spans="2:11" x14ac:dyDescent="0.25">
      <c r="B115" s="1">
        <v>550</v>
      </c>
      <c r="E115" s="65" t="s">
        <v>144</v>
      </c>
      <c r="H115" s="88">
        <v>3049378902.6100001</v>
      </c>
      <c r="I115" s="89">
        <f>1-SUM(I116:I124)</f>
        <v>0.4143</v>
      </c>
      <c r="J115" s="90">
        <v>10173</v>
      </c>
      <c r="K115" s="89">
        <f>1-SUM(K116:K124)</f>
        <v>0.28649999999999998</v>
      </c>
    </row>
    <row r="116" spans="2:11" x14ac:dyDescent="0.25">
      <c r="B116" s="1">
        <v>551</v>
      </c>
      <c r="E116" s="65" t="s">
        <v>145</v>
      </c>
      <c r="H116" s="88">
        <v>414792013.20999998</v>
      </c>
      <c r="I116" s="89">
        <f>ROUND(+H116/H$125,4)</f>
        <v>5.6399999999999999E-2</v>
      </c>
      <c r="J116" s="90">
        <v>2240</v>
      </c>
      <c r="K116" s="89">
        <f>ROUND(+J116/J$125,4)</f>
        <v>6.3100000000000003E-2</v>
      </c>
    </row>
    <row r="117" spans="2:11" x14ac:dyDescent="0.25">
      <c r="B117" s="1">
        <v>552</v>
      </c>
      <c r="E117" s="65" t="s">
        <v>146</v>
      </c>
      <c r="H117" s="88">
        <v>964389194.97000003</v>
      </c>
      <c r="I117" s="89">
        <f t="shared" ref="I117:I124" si="2">ROUND(+H117/H$125,4)</f>
        <v>0.13109999999999999</v>
      </c>
      <c r="J117" s="90">
        <v>5682</v>
      </c>
      <c r="K117" s="89">
        <f t="shared" ref="K117:K124" si="3">ROUND(+J117/J$125,4)</f>
        <v>0.16</v>
      </c>
    </row>
    <row r="118" spans="2:11" x14ac:dyDescent="0.25">
      <c r="B118" s="1">
        <v>553</v>
      </c>
      <c r="E118" s="65" t="s">
        <v>147</v>
      </c>
      <c r="H118" s="88">
        <v>216820764.06</v>
      </c>
      <c r="I118" s="89">
        <f t="shared" si="2"/>
        <v>2.9499999999999998E-2</v>
      </c>
      <c r="J118" s="90">
        <v>1339</v>
      </c>
      <c r="K118" s="89">
        <f t="shared" si="3"/>
        <v>3.7699999999999997E-2</v>
      </c>
    </row>
    <row r="119" spans="2:11" x14ac:dyDescent="0.25">
      <c r="B119" s="1">
        <v>554</v>
      </c>
      <c r="E119" s="65" t="s">
        <v>148</v>
      </c>
      <c r="H119" s="88">
        <v>162538340.30000001</v>
      </c>
      <c r="I119" s="89">
        <f t="shared" si="2"/>
        <v>2.2100000000000002E-2</v>
      </c>
      <c r="J119" s="90">
        <v>994</v>
      </c>
      <c r="K119" s="89">
        <f t="shared" si="3"/>
        <v>2.8000000000000001E-2</v>
      </c>
    </row>
    <row r="120" spans="2:11" x14ac:dyDescent="0.25">
      <c r="B120" s="1">
        <v>556</v>
      </c>
      <c r="E120" s="65" t="s">
        <v>149</v>
      </c>
      <c r="H120" s="88">
        <v>517982574.06</v>
      </c>
      <c r="I120" s="89">
        <f t="shared" si="2"/>
        <v>7.0400000000000004E-2</v>
      </c>
      <c r="J120" s="90">
        <v>3416</v>
      </c>
      <c r="K120" s="89">
        <f t="shared" si="3"/>
        <v>9.6199999999999994E-2</v>
      </c>
    </row>
    <row r="121" spans="2:11" x14ac:dyDescent="0.25">
      <c r="B121" s="1">
        <v>555</v>
      </c>
      <c r="E121" s="65" t="s">
        <v>150</v>
      </c>
      <c r="H121" s="88">
        <v>134778273.52000001</v>
      </c>
      <c r="I121" s="89">
        <f t="shared" si="2"/>
        <v>1.83E-2</v>
      </c>
      <c r="J121" s="90">
        <v>887</v>
      </c>
      <c r="K121" s="89">
        <f t="shared" si="3"/>
        <v>2.5000000000000001E-2</v>
      </c>
    </row>
    <row r="122" spans="2:11" x14ac:dyDescent="0.25">
      <c r="B122" s="1">
        <v>557</v>
      </c>
      <c r="E122" s="65" t="s">
        <v>151</v>
      </c>
      <c r="H122" s="88">
        <v>416532361.06</v>
      </c>
      <c r="I122" s="89">
        <f t="shared" si="2"/>
        <v>5.6599999999999998E-2</v>
      </c>
      <c r="J122" s="90">
        <v>2927</v>
      </c>
      <c r="K122" s="89">
        <f t="shared" si="3"/>
        <v>8.2400000000000001E-2</v>
      </c>
    </row>
    <row r="123" spans="2:11" x14ac:dyDescent="0.25">
      <c r="B123" s="1">
        <v>558</v>
      </c>
      <c r="E123" s="65" t="s">
        <v>152</v>
      </c>
      <c r="H123" s="88">
        <v>695728943.5</v>
      </c>
      <c r="I123" s="89">
        <f t="shared" si="2"/>
        <v>9.4600000000000004E-2</v>
      </c>
      <c r="J123" s="90">
        <v>3620</v>
      </c>
      <c r="K123" s="89">
        <f t="shared" si="3"/>
        <v>0.1019</v>
      </c>
    </row>
    <row r="124" spans="2:11" x14ac:dyDescent="0.25">
      <c r="B124" s="1">
        <v>559</v>
      </c>
      <c r="E124" s="65" t="s">
        <v>153</v>
      </c>
      <c r="H124" s="88">
        <v>784805426.53999996</v>
      </c>
      <c r="I124" s="89">
        <f t="shared" si="2"/>
        <v>0.1067</v>
      </c>
      <c r="J124" s="90">
        <v>4233</v>
      </c>
      <c r="K124" s="89">
        <f t="shared" si="3"/>
        <v>0.1192</v>
      </c>
    </row>
    <row r="125" spans="2:11" x14ac:dyDescent="0.25">
      <c r="E125" s="92" t="s">
        <v>142</v>
      </c>
      <c r="F125" s="92"/>
      <c r="G125" s="92"/>
      <c r="H125" s="93">
        <f>SUM(H115:H124)</f>
        <v>7357746793.8300018</v>
      </c>
      <c r="I125" s="94">
        <f>SUM(I115:I124)</f>
        <v>1</v>
      </c>
      <c r="J125" s="95">
        <f>SUM(J115:J124)</f>
        <v>35511</v>
      </c>
      <c r="K125" s="94">
        <f>SUM(K115:K124)</f>
        <v>0.99999999999999989</v>
      </c>
    </row>
    <row r="126" spans="2:11" x14ac:dyDescent="0.25">
      <c r="H126" s="86"/>
      <c r="I126" s="89"/>
      <c r="J126" s="86"/>
      <c r="K126" s="86"/>
    </row>
    <row r="127" spans="2:11" ht="13" x14ac:dyDescent="0.3">
      <c r="D127" s="29" t="s">
        <v>154</v>
      </c>
      <c r="H127" s="45"/>
      <c r="I127" s="97"/>
      <c r="J127" s="86"/>
      <c r="K127" s="86"/>
    </row>
    <row r="128" spans="2:11" x14ac:dyDescent="0.25">
      <c r="B128" s="1">
        <v>1100</v>
      </c>
      <c r="E128" s="2" t="s">
        <v>155</v>
      </c>
      <c r="H128" s="88">
        <v>202999282.38999999</v>
      </c>
      <c r="I128" s="89">
        <f>1-SUM(I129:I141)</f>
        <v>2.7700000000000058E-2</v>
      </c>
      <c r="J128" s="90">
        <v>7658</v>
      </c>
      <c r="K128" s="89">
        <f>1-SUM(K129:K141)</f>
        <v>0.21550000000000014</v>
      </c>
    </row>
    <row r="129" spans="2:11" x14ac:dyDescent="0.25">
      <c r="B129" s="1">
        <v>1103</v>
      </c>
      <c r="E129" s="2" t="s">
        <v>156</v>
      </c>
      <c r="H129" s="88">
        <v>438080967.60000002</v>
      </c>
      <c r="I129" s="89">
        <f>ROUND(+H129/H$142,4)</f>
        <v>5.9499999999999997E-2</v>
      </c>
      <c r="J129" s="90">
        <v>5854</v>
      </c>
      <c r="K129" s="89">
        <f>ROUND(+J129/J$142,4)</f>
        <v>0.16489999999999999</v>
      </c>
    </row>
    <row r="130" spans="2:11" x14ac:dyDescent="0.25">
      <c r="B130" s="1">
        <v>1106</v>
      </c>
      <c r="E130" s="2" t="s">
        <v>157</v>
      </c>
      <c r="H130" s="88">
        <v>549681614.07000005</v>
      </c>
      <c r="I130" s="89">
        <f t="shared" ref="I130:I141" si="4">ROUND(+H130/H$142,4)</f>
        <v>7.4700000000000003E-2</v>
      </c>
      <c r="J130" s="90">
        <v>4403</v>
      </c>
      <c r="K130" s="89">
        <f t="shared" ref="K130:K141" si="5">ROUND(+J130/J$142,4)</f>
        <v>0.124</v>
      </c>
    </row>
    <row r="131" spans="2:11" x14ac:dyDescent="0.25">
      <c r="B131" s="1">
        <v>1109</v>
      </c>
      <c r="E131" s="2" t="s">
        <v>158</v>
      </c>
      <c r="H131" s="88">
        <v>676874588.14999998</v>
      </c>
      <c r="I131" s="89">
        <f t="shared" si="4"/>
        <v>9.1999999999999998E-2</v>
      </c>
      <c r="J131" s="90">
        <v>3869</v>
      </c>
      <c r="K131" s="89">
        <f t="shared" si="5"/>
        <v>0.109</v>
      </c>
    </row>
    <row r="132" spans="2:11" x14ac:dyDescent="0.25">
      <c r="B132" s="1">
        <v>1112</v>
      </c>
      <c r="E132" s="2" t="s">
        <v>159</v>
      </c>
      <c r="H132" s="88">
        <v>679210806.16999996</v>
      </c>
      <c r="I132" s="89">
        <f t="shared" si="4"/>
        <v>9.2299999999999993E-2</v>
      </c>
      <c r="J132" s="90">
        <v>3017</v>
      </c>
      <c r="K132" s="89">
        <f t="shared" si="5"/>
        <v>8.5000000000000006E-2</v>
      </c>
    </row>
    <row r="133" spans="2:11" x14ac:dyDescent="0.25">
      <c r="B133" s="1">
        <v>1115</v>
      </c>
      <c r="E133" s="2" t="s">
        <v>160</v>
      </c>
      <c r="H133" s="88">
        <v>672371819.27999997</v>
      </c>
      <c r="I133" s="89">
        <f t="shared" si="4"/>
        <v>9.1399999999999995E-2</v>
      </c>
      <c r="J133" s="90">
        <v>2445</v>
      </c>
      <c r="K133" s="89">
        <f t="shared" si="5"/>
        <v>6.8900000000000003E-2</v>
      </c>
    </row>
    <row r="134" spans="2:11" x14ac:dyDescent="0.25">
      <c r="B134" s="1">
        <v>1118</v>
      </c>
      <c r="E134" s="2" t="s">
        <v>161</v>
      </c>
      <c r="H134" s="88">
        <v>596338147.38</v>
      </c>
      <c r="I134" s="89">
        <f t="shared" si="4"/>
        <v>8.1000000000000003E-2</v>
      </c>
      <c r="J134" s="90">
        <v>1838</v>
      </c>
      <c r="K134" s="89">
        <f t="shared" si="5"/>
        <v>5.1799999999999999E-2</v>
      </c>
    </row>
    <row r="135" spans="2:11" x14ac:dyDescent="0.25">
      <c r="B135" s="1">
        <v>1121</v>
      </c>
      <c r="E135" s="2" t="s">
        <v>162</v>
      </c>
      <c r="H135" s="88">
        <v>516131838.07999998</v>
      </c>
      <c r="I135" s="89">
        <f t="shared" si="4"/>
        <v>7.0099999999999996E-2</v>
      </c>
      <c r="J135" s="90">
        <v>1378</v>
      </c>
      <c r="K135" s="89">
        <f t="shared" si="5"/>
        <v>3.8800000000000001E-2</v>
      </c>
    </row>
    <row r="136" spans="2:11" x14ac:dyDescent="0.25">
      <c r="B136" s="1">
        <v>1124</v>
      </c>
      <c r="E136" s="2" t="s">
        <v>163</v>
      </c>
      <c r="H136" s="88">
        <v>453840017.17000002</v>
      </c>
      <c r="I136" s="89">
        <f t="shared" si="4"/>
        <v>6.1699999999999998E-2</v>
      </c>
      <c r="J136" s="90">
        <v>1070</v>
      </c>
      <c r="K136" s="89">
        <f t="shared" si="5"/>
        <v>3.0099999999999998E-2</v>
      </c>
    </row>
    <row r="137" spans="2:11" x14ac:dyDescent="0.25">
      <c r="B137" s="1">
        <v>1127</v>
      </c>
      <c r="E137" s="2" t="s">
        <v>164</v>
      </c>
      <c r="H137" s="88">
        <v>413166892.95999998</v>
      </c>
      <c r="I137" s="89">
        <f t="shared" si="4"/>
        <v>5.62E-2</v>
      </c>
      <c r="J137" s="90">
        <v>870</v>
      </c>
      <c r="K137" s="89">
        <f t="shared" si="5"/>
        <v>2.4500000000000001E-2</v>
      </c>
    </row>
    <row r="138" spans="2:11" x14ac:dyDescent="0.25">
      <c r="B138" s="1">
        <v>1128</v>
      </c>
      <c r="E138" s="2" t="s">
        <v>165</v>
      </c>
      <c r="H138" s="88">
        <v>1379080718.04</v>
      </c>
      <c r="I138" s="89">
        <f t="shared" si="4"/>
        <v>0.18740000000000001</v>
      </c>
      <c r="J138" s="90">
        <v>2283</v>
      </c>
      <c r="K138" s="89">
        <f t="shared" si="5"/>
        <v>6.4299999999999996E-2</v>
      </c>
    </row>
    <row r="139" spans="2:11" x14ac:dyDescent="0.25">
      <c r="B139" s="1">
        <v>1129</v>
      </c>
      <c r="E139" s="2" t="s">
        <v>166</v>
      </c>
      <c r="H139" s="88">
        <v>497560047.47000003</v>
      </c>
      <c r="I139" s="89">
        <f t="shared" si="4"/>
        <v>6.7599999999999993E-2</v>
      </c>
      <c r="J139" s="90">
        <v>583</v>
      </c>
      <c r="K139" s="89">
        <f t="shared" si="5"/>
        <v>1.6400000000000001E-2</v>
      </c>
    </row>
    <row r="140" spans="2:11" x14ac:dyDescent="0.25">
      <c r="B140" s="1">
        <v>1158</v>
      </c>
      <c r="E140" s="2" t="s">
        <v>167</v>
      </c>
      <c r="H140" s="88">
        <v>282410055.06999999</v>
      </c>
      <c r="I140" s="89">
        <f t="shared" si="4"/>
        <v>3.8399999999999997E-2</v>
      </c>
      <c r="J140" s="90">
        <v>243</v>
      </c>
      <c r="K140" s="89">
        <f t="shared" si="5"/>
        <v>6.7999999999999996E-3</v>
      </c>
    </row>
    <row r="141" spans="2:11" x14ac:dyDescent="0.25">
      <c r="B141" s="1">
        <v>1173</v>
      </c>
      <c r="E141" s="2" t="s">
        <v>168</v>
      </c>
      <c r="H141" s="88">
        <v>0</v>
      </c>
      <c r="I141" s="89">
        <f t="shared" si="4"/>
        <v>0</v>
      </c>
      <c r="J141" s="90">
        <v>0</v>
      </c>
      <c r="K141" s="89">
        <f t="shared" si="5"/>
        <v>0</v>
      </c>
    </row>
    <row r="142" spans="2:11" x14ac:dyDescent="0.25">
      <c r="E142" s="92" t="s">
        <v>137</v>
      </c>
      <c r="F142" s="92"/>
      <c r="G142" s="92"/>
      <c r="H142" s="98">
        <f>SUM(H128:H141)</f>
        <v>7357746793.8299999</v>
      </c>
      <c r="I142" s="99">
        <f>SUM(I128:I141)</f>
        <v>1</v>
      </c>
      <c r="J142" s="100">
        <f>SUM(J128:J141)</f>
        <v>35511</v>
      </c>
      <c r="K142" s="99">
        <f>SUM(K128:K141)</f>
        <v>1</v>
      </c>
    </row>
    <row r="143" spans="2:11" ht="14.5" x14ac:dyDescent="0.35">
      <c r="H143"/>
      <c r="I143"/>
      <c r="J143"/>
      <c r="K143"/>
    </row>
    <row r="144" spans="2:11" ht="13" x14ac:dyDescent="0.3">
      <c r="H144" s="81" t="s">
        <v>130</v>
      </c>
      <c r="I144" s="81"/>
      <c r="J144" s="82" t="s">
        <v>131</v>
      </c>
      <c r="K144" s="82"/>
    </row>
    <row r="145" spans="2:11" x14ac:dyDescent="0.25">
      <c r="H145" s="150" t="s">
        <v>85</v>
      </c>
      <c r="I145" s="150" t="s">
        <v>132</v>
      </c>
      <c r="J145" s="153"/>
      <c r="K145" s="154" t="s">
        <v>132</v>
      </c>
    </row>
    <row r="146" spans="2:11" ht="13" x14ac:dyDescent="0.3">
      <c r="D146" s="29" t="s">
        <v>169</v>
      </c>
      <c r="H146" s="45"/>
      <c r="I146" s="97"/>
      <c r="J146" s="86"/>
      <c r="K146" s="86"/>
    </row>
    <row r="147" spans="2:11" ht="13" hidden="1" x14ac:dyDescent="0.3">
      <c r="B147" s="1">
        <v>851</v>
      </c>
      <c r="D147" s="29"/>
      <c r="E147" s="2" t="s">
        <v>170</v>
      </c>
      <c r="H147" s="86">
        <v>0</v>
      </c>
      <c r="I147" s="89"/>
      <c r="J147" s="86">
        <v>0</v>
      </c>
      <c r="K147" s="86"/>
    </row>
    <row r="148" spans="2:11" ht="13" hidden="1" x14ac:dyDescent="0.3">
      <c r="B148" s="1">
        <v>854</v>
      </c>
      <c r="D148" s="29"/>
      <c r="E148" s="2" t="s">
        <v>171</v>
      </c>
      <c r="H148" s="86">
        <v>0</v>
      </c>
      <c r="I148" s="89"/>
      <c r="J148" s="86">
        <v>0</v>
      </c>
      <c r="K148" s="86"/>
    </row>
    <row r="149" spans="2:11" ht="13" hidden="1" x14ac:dyDescent="0.3">
      <c r="B149" s="1">
        <v>857</v>
      </c>
      <c r="D149" s="29"/>
      <c r="E149" s="2" t="s">
        <v>172</v>
      </c>
      <c r="H149" s="86">
        <v>0</v>
      </c>
      <c r="I149" s="89"/>
      <c r="J149" s="86">
        <v>0</v>
      </c>
      <c r="K149" s="86"/>
    </row>
    <row r="150" spans="2:11" ht="13" hidden="1" x14ac:dyDescent="0.3">
      <c r="B150" s="1">
        <v>860</v>
      </c>
      <c r="D150" s="29"/>
      <c r="E150" s="2" t="s">
        <v>173</v>
      </c>
      <c r="H150" s="86">
        <v>0</v>
      </c>
      <c r="I150" s="89"/>
      <c r="J150" s="86">
        <v>0</v>
      </c>
      <c r="K150" s="86"/>
    </row>
    <row r="151" spans="2:11" ht="13" hidden="1" x14ac:dyDescent="0.3">
      <c r="B151" s="1">
        <v>863</v>
      </c>
      <c r="D151" s="29"/>
      <c r="E151" s="2" t="s">
        <v>174</v>
      </c>
      <c r="H151" s="86">
        <v>0</v>
      </c>
      <c r="I151" s="89"/>
      <c r="J151" s="86">
        <v>0</v>
      </c>
      <c r="K151" s="86"/>
    </row>
    <row r="152" spans="2:11" ht="13" hidden="1" x14ac:dyDescent="0.3">
      <c r="B152" s="1">
        <v>866</v>
      </c>
      <c r="D152" s="29"/>
      <c r="E152" s="2" t="s">
        <v>175</v>
      </c>
      <c r="H152" s="86">
        <v>0</v>
      </c>
      <c r="I152" s="89"/>
      <c r="J152" s="86">
        <v>0</v>
      </c>
      <c r="K152" s="86"/>
    </row>
    <row r="153" spans="2:11" ht="13" hidden="1" x14ac:dyDescent="0.3">
      <c r="B153" s="1">
        <v>869</v>
      </c>
      <c r="D153" s="29"/>
      <c r="E153" s="2" t="s">
        <v>176</v>
      </c>
      <c r="H153" s="86">
        <v>0</v>
      </c>
      <c r="I153" s="89"/>
      <c r="J153" s="86">
        <v>0</v>
      </c>
      <c r="K153" s="86"/>
    </row>
    <row r="154" spans="2:11" ht="13" hidden="1" x14ac:dyDescent="0.3">
      <c r="B154" s="1">
        <v>872</v>
      </c>
      <c r="D154" s="29"/>
      <c r="E154" s="2" t="s">
        <v>177</v>
      </c>
      <c r="H154" s="86">
        <v>0</v>
      </c>
      <c r="I154" s="89"/>
      <c r="J154" s="86">
        <v>0</v>
      </c>
      <c r="K154" s="86"/>
    </row>
    <row r="155" spans="2:11" ht="13" hidden="1" x14ac:dyDescent="0.3">
      <c r="B155" s="1">
        <v>875</v>
      </c>
      <c r="D155" s="29"/>
      <c r="E155" s="2" t="s">
        <v>178</v>
      </c>
      <c r="H155" s="86">
        <v>0</v>
      </c>
      <c r="I155" s="89"/>
      <c r="J155" s="86">
        <v>0</v>
      </c>
      <c r="K155" s="86"/>
    </row>
    <row r="156" spans="2:11" ht="13" hidden="1" x14ac:dyDescent="0.3">
      <c r="B156" s="1">
        <v>878</v>
      </c>
      <c r="D156" s="29"/>
      <c r="E156" s="2" t="s">
        <v>179</v>
      </c>
      <c r="H156" s="86">
        <v>0</v>
      </c>
      <c r="I156" s="89"/>
      <c r="J156" s="86">
        <v>0</v>
      </c>
      <c r="K156" s="86"/>
    </row>
    <row r="157" spans="2:11" x14ac:dyDescent="0.25">
      <c r="B157" s="1">
        <v>880</v>
      </c>
      <c r="E157" s="2" t="s">
        <v>180</v>
      </c>
      <c r="H157" s="88">
        <v>3369377529.1399999</v>
      </c>
      <c r="I157" s="89">
        <f>1-SUM(I158:I168)</f>
        <v>0.45789999999999997</v>
      </c>
      <c r="J157" s="90">
        <v>22865</v>
      </c>
      <c r="K157" s="89">
        <f>1-SUM(K158:K168)</f>
        <v>0.64389999999999992</v>
      </c>
    </row>
    <row r="158" spans="2:11" x14ac:dyDescent="0.25">
      <c r="B158" s="1">
        <v>881</v>
      </c>
      <c r="E158" s="2" t="s">
        <v>181</v>
      </c>
      <c r="H158" s="88">
        <v>585329795.35000002</v>
      </c>
      <c r="I158" s="89">
        <f>+ROUND(H158/H$169,4)</f>
        <v>7.9600000000000004E-2</v>
      </c>
      <c r="J158" s="90">
        <v>2455</v>
      </c>
      <c r="K158" s="89">
        <f>+ROUND(J158/J$169,4)</f>
        <v>6.9099999999999995E-2</v>
      </c>
    </row>
    <row r="159" spans="2:11" x14ac:dyDescent="0.25">
      <c r="B159" s="1">
        <v>884</v>
      </c>
      <c r="E159" s="2" t="s">
        <v>182</v>
      </c>
      <c r="H159" s="88">
        <v>607582226.19000006</v>
      </c>
      <c r="I159" s="89">
        <f t="shared" ref="I159:K168" si="6">+ROUND(H159/H$169,4)</f>
        <v>8.2600000000000007E-2</v>
      </c>
      <c r="J159" s="90">
        <v>2307</v>
      </c>
      <c r="K159" s="89">
        <f t="shared" si="6"/>
        <v>6.5000000000000002E-2</v>
      </c>
    </row>
    <row r="160" spans="2:11" x14ac:dyDescent="0.25">
      <c r="B160" s="1">
        <v>887</v>
      </c>
      <c r="E160" s="2" t="s">
        <v>183</v>
      </c>
      <c r="H160" s="88">
        <v>541327031.23000002</v>
      </c>
      <c r="I160" s="89">
        <f t="shared" si="6"/>
        <v>7.3599999999999999E-2</v>
      </c>
      <c r="J160" s="90">
        <v>1911</v>
      </c>
      <c r="K160" s="89">
        <f t="shared" si="6"/>
        <v>5.3800000000000001E-2</v>
      </c>
    </row>
    <row r="161" spans="1:11" x14ac:dyDescent="0.25">
      <c r="B161" s="1">
        <v>890</v>
      </c>
      <c r="E161" s="2" t="s">
        <v>184</v>
      </c>
      <c r="H161" s="88">
        <v>508784529.38999999</v>
      </c>
      <c r="I161" s="89">
        <f t="shared" si="6"/>
        <v>6.9099999999999995E-2</v>
      </c>
      <c r="J161" s="90">
        <v>1610</v>
      </c>
      <c r="K161" s="89">
        <f t="shared" si="6"/>
        <v>4.53E-2</v>
      </c>
    </row>
    <row r="162" spans="1:11" x14ac:dyDescent="0.25">
      <c r="B162" s="1">
        <v>893</v>
      </c>
      <c r="E162" s="2" t="s">
        <v>185</v>
      </c>
      <c r="H162" s="88">
        <v>525124746.19999999</v>
      </c>
      <c r="I162" s="89">
        <f t="shared" si="6"/>
        <v>7.1400000000000005E-2</v>
      </c>
      <c r="J162" s="90">
        <v>1585</v>
      </c>
      <c r="K162" s="89">
        <f t="shared" si="6"/>
        <v>4.4600000000000001E-2</v>
      </c>
    </row>
    <row r="163" spans="1:11" x14ac:dyDescent="0.25">
      <c r="B163" s="1">
        <v>896</v>
      </c>
      <c r="E163" s="2" t="s">
        <v>186</v>
      </c>
      <c r="H163" s="88">
        <v>836592710.21000004</v>
      </c>
      <c r="I163" s="89">
        <f t="shared" si="6"/>
        <v>0.1137</v>
      </c>
      <c r="J163" s="90">
        <v>1957</v>
      </c>
      <c r="K163" s="89">
        <f t="shared" si="6"/>
        <v>5.5100000000000003E-2</v>
      </c>
    </row>
    <row r="164" spans="1:11" x14ac:dyDescent="0.25">
      <c r="B164" s="1">
        <v>899</v>
      </c>
      <c r="E164" s="2" t="s">
        <v>187</v>
      </c>
      <c r="H164" s="88">
        <v>213449146.61000001</v>
      </c>
      <c r="I164" s="89">
        <f t="shared" si="6"/>
        <v>2.9000000000000001E-2</v>
      </c>
      <c r="J164" s="90">
        <v>478</v>
      </c>
      <c r="K164" s="89">
        <f t="shared" si="6"/>
        <v>1.35E-2</v>
      </c>
    </row>
    <row r="165" spans="1:11" x14ac:dyDescent="0.25">
      <c r="B165" s="1">
        <v>902</v>
      </c>
      <c r="E165" s="2" t="s">
        <v>188</v>
      </c>
      <c r="H165" s="88">
        <v>167132597</v>
      </c>
      <c r="I165" s="89">
        <f t="shared" si="6"/>
        <v>2.2700000000000001E-2</v>
      </c>
      <c r="J165" s="90">
        <v>336</v>
      </c>
      <c r="K165" s="89">
        <f t="shared" si="6"/>
        <v>9.4999999999999998E-3</v>
      </c>
    </row>
    <row r="166" spans="1:11" x14ac:dyDescent="0.25">
      <c r="B166" s="1">
        <v>905</v>
      </c>
      <c r="E166" s="2" t="s">
        <v>189</v>
      </c>
      <c r="H166" s="88">
        <v>2567232.92</v>
      </c>
      <c r="I166" s="89">
        <f t="shared" si="6"/>
        <v>2.9999999999999997E-4</v>
      </c>
      <c r="J166" s="90">
        <v>6</v>
      </c>
      <c r="K166" s="89">
        <f t="shared" si="6"/>
        <v>2.0000000000000001E-4</v>
      </c>
    </row>
    <row r="167" spans="1:11" x14ac:dyDescent="0.25">
      <c r="B167" s="1">
        <v>908</v>
      </c>
      <c r="E167" s="2" t="s">
        <v>190</v>
      </c>
      <c r="H167" s="88">
        <v>479249.59</v>
      </c>
      <c r="I167" s="89">
        <f t="shared" si="6"/>
        <v>1E-4</v>
      </c>
      <c r="J167" s="90">
        <v>1</v>
      </c>
      <c r="K167" s="89">
        <f t="shared" si="6"/>
        <v>0</v>
      </c>
    </row>
    <row r="168" spans="1:11" x14ac:dyDescent="0.25">
      <c r="B168" s="1">
        <v>911</v>
      </c>
      <c r="E168" s="2" t="s">
        <v>191</v>
      </c>
      <c r="H168" s="88">
        <v>0</v>
      </c>
      <c r="I168" s="89">
        <f t="shared" si="6"/>
        <v>0</v>
      </c>
      <c r="J168" s="90">
        <v>0</v>
      </c>
      <c r="K168" s="89">
        <f t="shared" si="6"/>
        <v>0</v>
      </c>
    </row>
    <row r="169" spans="1:11" x14ac:dyDescent="0.25">
      <c r="E169" s="92" t="s">
        <v>142</v>
      </c>
      <c r="F169" s="92"/>
      <c r="G169" s="92"/>
      <c r="H169" s="98">
        <f>SUM(H157:H168)</f>
        <v>7357746793.8299999</v>
      </c>
      <c r="I169" s="99">
        <f>SUM(I157:I168)</f>
        <v>1</v>
      </c>
      <c r="J169" s="100">
        <f>SUM(J157:J168)</f>
        <v>35511</v>
      </c>
      <c r="K169" s="99">
        <f>SUM(K157:K168)</f>
        <v>0.99999999999999967</v>
      </c>
    </row>
    <row r="170" spans="1:11" x14ac:dyDescent="0.25">
      <c r="H170" s="101"/>
      <c r="I170" s="102"/>
      <c r="J170" s="103"/>
      <c r="K170" s="102"/>
    </row>
    <row r="171" spans="1:11" ht="15" x14ac:dyDescent="0.3">
      <c r="D171" s="29" t="s">
        <v>192</v>
      </c>
      <c r="H171" s="45"/>
      <c r="I171" s="97"/>
      <c r="J171" s="86"/>
      <c r="K171" s="86"/>
    </row>
    <row r="172" spans="1:11" ht="13" hidden="1" x14ac:dyDescent="0.3">
      <c r="A172" s="1">
        <v>31</v>
      </c>
      <c r="B172" s="1">
        <v>1010</v>
      </c>
      <c r="D172" s="29"/>
      <c r="E172" s="2" t="s">
        <v>170</v>
      </c>
      <c r="H172" s="86">
        <v>70206176.930000007</v>
      </c>
      <c r="I172" s="89"/>
      <c r="J172" s="104">
        <v>2517</v>
      </c>
      <c r="K172" s="86"/>
    </row>
    <row r="173" spans="1:11" ht="13" hidden="1" x14ac:dyDescent="0.3">
      <c r="A173" s="1">
        <v>31</v>
      </c>
      <c r="B173" s="1">
        <v>1020</v>
      </c>
      <c r="D173" s="29"/>
      <c r="E173" s="2" t="s">
        <v>171</v>
      </c>
      <c r="H173" s="86">
        <v>212403627.78</v>
      </c>
      <c r="I173" s="89"/>
      <c r="J173" s="104">
        <v>2936</v>
      </c>
      <c r="K173" s="86"/>
    </row>
    <row r="174" spans="1:11" ht="13" hidden="1" x14ac:dyDescent="0.3">
      <c r="A174" s="1">
        <v>31</v>
      </c>
      <c r="B174" s="1">
        <v>1030</v>
      </c>
      <c r="D174" s="29"/>
      <c r="E174" s="2" t="s">
        <v>172</v>
      </c>
      <c r="H174" s="86">
        <v>373696625.5</v>
      </c>
      <c r="I174" s="89"/>
      <c r="J174" s="104">
        <v>3422</v>
      </c>
      <c r="K174" s="86"/>
    </row>
    <row r="175" spans="1:11" ht="13" hidden="1" x14ac:dyDescent="0.3">
      <c r="A175" s="1">
        <v>31</v>
      </c>
      <c r="B175" s="1">
        <v>1040</v>
      </c>
      <c r="D175" s="29"/>
      <c r="E175" s="2" t="s">
        <v>173</v>
      </c>
      <c r="H175" s="86">
        <v>482577203.02999997</v>
      </c>
      <c r="I175" s="89"/>
      <c r="J175" s="104">
        <v>3600</v>
      </c>
      <c r="K175" s="86"/>
    </row>
    <row r="176" spans="1:11" ht="13" hidden="1" x14ac:dyDescent="0.3">
      <c r="A176" s="1">
        <v>31</v>
      </c>
      <c r="B176" s="1">
        <v>1050</v>
      </c>
      <c r="D176" s="29"/>
      <c r="E176" s="2" t="s">
        <v>174</v>
      </c>
      <c r="H176" s="86">
        <v>547739984.20000005</v>
      </c>
      <c r="I176" s="89"/>
      <c r="J176" s="104">
        <v>3562</v>
      </c>
      <c r="K176" s="86"/>
    </row>
    <row r="177" spans="1:11" ht="13" hidden="1" x14ac:dyDescent="0.3">
      <c r="A177" s="1">
        <v>31</v>
      </c>
      <c r="B177" s="1">
        <v>1060</v>
      </c>
      <c r="D177" s="29"/>
      <c r="E177" s="2" t="s">
        <v>175</v>
      </c>
      <c r="H177" s="86">
        <v>557092657.72000003</v>
      </c>
      <c r="I177" s="89"/>
      <c r="J177" s="104">
        <v>3241</v>
      </c>
      <c r="K177" s="86"/>
    </row>
    <row r="178" spans="1:11" ht="13" hidden="1" x14ac:dyDescent="0.3">
      <c r="A178" s="1">
        <v>31</v>
      </c>
      <c r="B178" s="1">
        <v>1070</v>
      </c>
      <c r="D178" s="29"/>
      <c r="E178" s="2" t="s">
        <v>176</v>
      </c>
      <c r="H178" s="86">
        <v>520644368.27999997</v>
      </c>
      <c r="I178" s="89"/>
      <c r="J178" s="104">
        <v>2707</v>
      </c>
      <c r="K178" s="86"/>
    </row>
    <row r="179" spans="1:11" ht="13" hidden="1" x14ac:dyDescent="0.3">
      <c r="A179" s="1">
        <v>31</v>
      </c>
      <c r="B179" s="1">
        <v>1080</v>
      </c>
      <c r="D179" s="29"/>
      <c r="E179" s="2" t="s">
        <v>177</v>
      </c>
      <c r="H179" s="86">
        <v>512198365.42000002</v>
      </c>
      <c r="I179" s="89"/>
      <c r="J179" s="104">
        <v>2446</v>
      </c>
      <c r="K179" s="86"/>
    </row>
    <row r="180" spans="1:11" ht="13" hidden="1" x14ac:dyDescent="0.3">
      <c r="A180" s="1">
        <v>31</v>
      </c>
      <c r="B180" s="1">
        <v>1090</v>
      </c>
      <c r="D180" s="29"/>
      <c r="E180" s="2" t="s">
        <v>178</v>
      </c>
      <c r="H180" s="86">
        <v>443891144.80000001</v>
      </c>
      <c r="I180" s="89"/>
      <c r="J180" s="104">
        <v>1860</v>
      </c>
      <c r="K180" s="86"/>
    </row>
    <row r="181" spans="1:11" ht="13" hidden="1" x14ac:dyDescent="0.3">
      <c r="A181" s="1">
        <v>31</v>
      </c>
      <c r="B181" s="1">
        <v>1100</v>
      </c>
      <c r="D181" s="29"/>
      <c r="E181" s="2" t="s">
        <v>179</v>
      </c>
      <c r="H181" s="86">
        <v>380033307.23000002</v>
      </c>
      <c r="I181" s="89"/>
      <c r="J181" s="104">
        <v>1433</v>
      </c>
      <c r="K181" s="86"/>
    </row>
    <row r="182" spans="1:11" x14ac:dyDescent="0.25">
      <c r="B182" s="1" t="s">
        <v>50</v>
      </c>
      <c r="E182" s="2" t="s">
        <v>193</v>
      </c>
      <c r="H182" s="88">
        <v>3958942467.5999999</v>
      </c>
      <c r="I182" s="89">
        <f>1-SUM(I183:I192)-I196</f>
        <v>0.53810000000000002</v>
      </c>
      <c r="J182" s="90">
        <v>25842</v>
      </c>
      <c r="K182" s="89">
        <f>1-SUM(K183:K192)-K196</f>
        <v>0.7278</v>
      </c>
    </row>
    <row r="183" spans="1:11" x14ac:dyDescent="0.25">
      <c r="A183" s="1">
        <v>31</v>
      </c>
      <c r="B183" s="1">
        <v>1110</v>
      </c>
      <c r="E183" s="2" t="s">
        <v>181</v>
      </c>
      <c r="H183" s="88">
        <v>557286537.08000004</v>
      </c>
      <c r="I183" s="89">
        <f>+ROUND(H183/H$197,4)</f>
        <v>7.5700000000000003E-2</v>
      </c>
      <c r="J183" s="90">
        <v>2024</v>
      </c>
      <c r="K183" s="89">
        <f t="shared" ref="K183:K196" si="7">+ROUND(J183/J$197,4)</f>
        <v>5.7000000000000002E-2</v>
      </c>
    </row>
    <row r="184" spans="1:11" x14ac:dyDescent="0.25">
      <c r="A184" s="1">
        <v>31</v>
      </c>
      <c r="B184" s="1">
        <v>1120</v>
      </c>
      <c r="E184" s="2" t="s">
        <v>182</v>
      </c>
      <c r="H184" s="88">
        <v>496781929.02999997</v>
      </c>
      <c r="I184" s="89">
        <f t="shared" ref="I184:I196" si="8">+ROUND(H184/H$197,4)</f>
        <v>6.7500000000000004E-2</v>
      </c>
      <c r="J184" s="90">
        <v>1660</v>
      </c>
      <c r="K184" s="89">
        <f t="shared" si="7"/>
        <v>4.6699999999999998E-2</v>
      </c>
    </row>
    <row r="185" spans="1:11" x14ac:dyDescent="0.25">
      <c r="A185" s="1">
        <v>31</v>
      </c>
      <c r="B185" s="1">
        <v>1130</v>
      </c>
      <c r="E185" s="2" t="s">
        <v>183</v>
      </c>
      <c r="H185" s="88">
        <v>393859701.25</v>
      </c>
      <c r="I185" s="89">
        <f t="shared" si="8"/>
        <v>5.3499999999999999E-2</v>
      </c>
      <c r="J185" s="90">
        <v>1228</v>
      </c>
      <c r="K185" s="89">
        <f t="shared" si="7"/>
        <v>3.4599999999999999E-2</v>
      </c>
    </row>
    <row r="186" spans="1:11" x14ac:dyDescent="0.25">
      <c r="A186" s="1">
        <v>31</v>
      </c>
      <c r="B186" s="1">
        <v>1140</v>
      </c>
      <c r="E186" s="2" t="s">
        <v>184</v>
      </c>
      <c r="H186" s="88">
        <v>334291380.06</v>
      </c>
      <c r="I186" s="89">
        <f t="shared" si="8"/>
        <v>4.5400000000000003E-2</v>
      </c>
      <c r="J186" s="90">
        <v>994</v>
      </c>
      <c r="K186" s="89">
        <f t="shared" si="7"/>
        <v>2.8000000000000001E-2</v>
      </c>
    </row>
    <row r="187" spans="1:11" x14ac:dyDescent="0.25">
      <c r="A187" s="1">
        <v>31</v>
      </c>
      <c r="B187" s="1">
        <v>1150</v>
      </c>
      <c r="E187" s="2" t="s">
        <v>185</v>
      </c>
      <c r="H187" s="88">
        <v>365795803.11000001</v>
      </c>
      <c r="I187" s="89">
        <f t="shared" si="8"/>
        <v>4.9700000000000001E-2</v>
      </c>
      <c r="J187" s="90">
        <v>990</v>
      </c>
      <c r="K187" s="89">
        <f t="shared" si="7"/>
        <v>2.7900000000000001E-2</v>
      </c>
    </row>
    <row r="188" spans="1:11" x14ac:dyDescent="0.25">
      <c r="A188" s="1">
        <v>31</v>
      </c>
      <c r="B188" s="1">
        <v>1160</v>
      </c>
      <c r="E188" s="2" t="s">
        <v>186</v>
      </c>
      <c r="H188" s="88">
        <v>567090602.12</v>
      </c>
      <c r="I188" s="89">
        <f t="shared" si="8"/>
        <v>7.7100000000000002E-2</v>
      </c>
      <c r="J188" s="90">
        <v>1392</v>
      </c>
      <c r="K188" s="89">
        <f t="shared" si="7"/>
        <v>3.9199999999999999E-2</v>
      </c>
    </row>
    <row r="189" spans="1:11" x14ac:dyDescent="0.25">
      <c r="A189" s="1">
        <v>31</v>
      </c>
      <c r="B189" s="1">
        <v>1170</v>
      </c>
      <c r="E189" s="2" t="s">
        <v>187</v>
      </c>
      <c r="H189" s="88">
        <v>436880430.69999999</v>
      </c>
      <c r="I189" s="89">
        <f t="shared" si="8"/>
        <v>5.9400000000000001E-2</v>
      </c>
      <c r="J189" s="90">
        <v>899</v>
      </c>
      <c r="K189" s="89">
        <f t="shared" si="7"/>
        <v>2.53E-2</v>
      </c>
    </row>
    <row r="190" spans="1:11" x14ac:dyDescent="0.25">
      <c r="A190" s="1">
        <v>31</v>
      </c>
      <c r="B190" s="1">
        <v>1180</v>
      </c>
      <c r="E190" s="2" t="s">
        <v>188</v>
      </c>
      <c r="H190" s="88">
        <v>207566454.44</v>
      </c>
      <c r="I190" s="89">
        <f t="shared" si="8"/>
        <v>2.8199999999999999E-2</v>
      </c>
      <c r="J190" s="90">
        <v>405</v>
      </c>
      <c r="K190" s="89">
        <f t="shared" si="7"/>
        <v>1.14E-2</v>
      </c>
    </row>
    <row r="191" spans="1:11" x14ac:dyDescent="0.25">
      <c r="A191" s="1">
        <v>31</v>
      </c>
      <c r="B191" s="1">
        <v>1190</v>
      </c>
      <c r="E191" s="2" t="s">
        <v>189</v>
      </c>
      <c r="H191" s="88">
        <v>38772238.850000001</v>
      </c>
      <c r="I191" s="89">
        <f t="shared" si="8"/>
        <v>5.3E-3</v>
      </c>
      <c r="J191" s="90">
        <v>76</v>
      </c>
      <c r="K191" s="89">
        <f t="shared" si="7"/>
        <v>2.0999999999999999E-3</v>
      </c>
    </row>
    <row r="192" spans="1:11" x14ac:dyDescent="0.25">
      <c r="A192" s="1">
        <v>31</v>
      </c>
      <c r="B192" s="1">
        <v>1200</v>
      </c>
      <c r="E192" s="2" t="s">
        <v>190</v>
      </c>
      <c r="H192" s="88">
        <v>479249.59</v>
      </c>
      <c r="I192" s="89">
        <f t="shared" si="8"/>
        <v>1E-4</v>
      </c>
      <c r="J192" s="90">
        <v>1</v>
      </c>
      <c r="K192" s="89">
        <f t="shared" si="7"/>
        <v>0</v>
      </c>
    </row>
    <row r="193" spans="1:11" ht="15" hidden="1" customHeight="1" x14ac:dyDescent="0.25">
      <c r="B193" s="105">
        <v>1210</v>
      </c>
      <c r="E193" s="106" t="s">
        <v>194</v>
      </c>
      <c r="H193" s="88">
        <v>0</v>
      </c>
      <c r="I193" s="89">
        <f t="shared" si="8"/>
        <v>0</v>
      </c>
      <c r="J193" s="90">
        <v>0</v>
      </c>
      <c r="K193" s="89">
        <f t="shared" si="7"/>
        <v>0</v>
      </c>
    </row>
    <row r="194" spans="1:11" ht="15" hidden="1" customHeight="1" x14ac:dyDescent="0.25">
      <c r="B194" s="105">
        <v>1220</v>
      </c>
      <c r="E194" s="106" t="s">
        <v>195</v>
      </c>
      <c r="H194" s="86">
        <v>0</v>
      </c>
      <c r="I194" s="89">
        <f t="shared" si="8"/>
        <v>0</v>
      </c>
      <c r="J194" s="104">
        <v>0</v>
      </c>
      <c r="K194" s="89">
        <f t="shared" si="7"/>
        <v>0</v>
      </c>
    </row>
    <row r="195" spans="1:11" ht="15" hidden="1" customHeight="1" x14ac:dyDescent="0.25">
      <c r="B195" s="105">
        <v>1230</v>
      </c>
      <c r="E195" s="106" t="s">
        <v>196</v>
      </c>
      <c r="H195" s="86">
        <v>0</v>
      </c>
      <c r="I195" s="89">
        <f t="shared" si="8"/>
        <v>0</v>
      </c>
      <c r="J195" s="104">
        <v>0</v>
      </c>
      <c r="K195" s="89">
        <f t="shared" si="7"/>
        <v>0</v>
      </c>
    </row>
    <row r="196" spans="1:11" x14ac:dyDescent="0.25">
      <c r="A196" s="1">
        <v>31</v>
      </c>
      <c r="B196" s="1">
        <v>194</v>
      </c>
      <c r="E196" s="2" t="s">
        <v>191</v>
      </c>
      <c r="H196" s="86">
        <f>SUM(H193:H195)</f>
        <v>0</v>
      </c>
      <c r="I196" s="89">
        <f t="shared" si="8"/>
        <v>0</v>
      </c>
      <c r="J196" s="104">
        <f>SUM(J193:J195)</f>
        <v>0</v>
      </c>
      <c r="K196" s="89">
        <f t="shared" si="7"/>
        <v>0</v>
      </c>
    </row>
    <row r="197" spans="1:11" x14ac:dyDescent="0.25">
      <c r="E197" s="92" t="s">
        <v>137</v>
      </c>
      <c r="F197" s="92"/>
      <c r="G197" s="92"/>
      <c r="H197" s="98">
        <f>SUM(H182:H192)+H196</f>
        <v>7357746793.8299999</v>
      </c>
      <c r="I197" s="99">
        <f>SUM(I182:I192)+I196</f>
        <v>1</v>
      </c>
      <c r="J197" s="100">
        <f>SUM(J182:J192)+J196</f>
        <v>35511</v>
      </c>
      <c r="K197" s="99">
        <f>SUM(K182:K192)+K196</f>
        <v>1</v>
      </c>
    </row>
    <row r="198" spans="1:11" ht="14" x14ac:dyDescent="0.3">
      <c r="E198" s="70" t="s">
        <v>279</v>
      </c>
      <c r="H198" s="81"/>
      <c r="I198" s="81"/>
      <c r="J198" s="107"/>
      <c r="K198" s="107"/>
    </row>
    <row r="199" spans="1:11" x14ac:dyDescent="0.25">
      <c r="H199" s="83"/>
      <c r="I199" s="83"/>
      <c r="J199" s="84"/>
      <c r="K199" s="85"/>
    </row>
    <row r="200" spans="1:11" ht="13" x14ac:dyDescent="0.3">
      <c r="D200" s="29" t="s">
        <v>197</v>
      </c>
      <c r="H200" s="86"/>
      <c r="I200" s="89"/>
      <c r="J200" s="89"/>
      <c r="K200" s="89"/>
    </row>
    <row r="201" spans="1:11" ht="12.75" hidden="1" customHeight="1" x14ac:dyDescent="0.3">
      <c r="B201" s="108">
        <v>931</v>
      </c>
      <c r="D201" s="29"/>
      <c r="E201" s="2" t="s">
        <v>170</v>
      </c>
      <c r="H201" s="86">
        <v>0</v>
      </c>
      <c r="I201" s="89"/>
      <c r="J201" s="86">
        <v>0</v>
      </c>
      <c r="K201" s="89"/>
    </row>
    <row r="202" spans="1:11" ht="12.75" hidden="1" customHeight="1" x14ac:dyDescent="0.3">
      <c r="B202" s="108">
        <v>934</v>
      </c>
      <c r="D202" s="29"/>
      <c r="E202" s="2" t="s">
        <v>171</v>
      </c>
      <c r="H202" s="86">
        <v>0</v>
      </c>
      <c r="I202" s="89"/>
      <c r="J202" s="86">
        <v>0</v>
      </c>
      <c r="K202" s="89"/>
    </row>
    <row r="203" spans="1:11" ht="12.75" hidden="1" customHeight="1" x14ac:dyDescent="0.3">
      <c r="B203" s="108">
        <v>937</v>
      </c>
      <c r="D203" s="29"/>
      <c r="E203" s="2" t="s">
        <v>172</v>
      </c>
      <c r="H203" s="86">
        <v>0</v>
      </c>
      <c r="I203" s="89"/>
      <c r="J203" s="86">
        <v>0</v>
      </c>
      <c r="K203" s="89"/>
    </row>
    <row r="204" spans="1:11" ht="12.75" hidden="1" customHeight="1" x14ac:dyDescent="0.3">
      <c r="B204" s="108">
        <v>940</v>
      </c>
      <c r="D204" s="29"/>
      <c r="E204" s="2" t="s">
        <v>173</v>
      </c>
      <c r="H204" s="86">
        <v>0</v>
      </c>
      <c r="I204" s="89"/>
      <c r="J204" s="86">
        <v>0</v>
      </c>
      <c r="K204" s="89"/>
    </row>
    <row r="205" spans="1:11" ht="12.75" hidden="1" customHeight="1" x14ac:dyDescent="0.3">
      <c r="B205" s="108">
        <v>943</v>
      </c>
      <c r="D205" s="29"/>
      <c r="E205" s="2" t="s">
        <v>174</v>
      </c>
      <c r="H205" s="86">
        <v>0</v>
      </c>
      <c r="I205" s="89"/>
      <c r="J205" s="86">
        <v>0</v>
      </c>
      <c r="K205" s="89"/>
    </row>
    <row r="206" spans="1:11" ht="12.75" hidden="1" customHeight="1" x14ac:dyDescent="0.3">
      <c r="B206" s="108">
        <v>946</v>
      </c>
      <c r="D206" s="29"/>
      <c r="E206" s="2" t="s">
        <v>175</v>
      </c>
      <c r="H206" s="86">
        <v>0</v>
      </c>
      <c r="I206" s="89"/>
      <c r="J206" s="86">
        <v>0</v>
      </c>
      <c r="K206" s="89"/>
    </row>
    <row r="207" spans="1:11" ht="13" hidden="1" x14ac:dyDescent="0.3">
      <c r="B207" s="108">
        <v>949</v>
      </c>
      <c r="D207" s="29"/>
      <c r="E207" s="2" t="s">
        <v>176</v>
      </c>
      <c r="H207" s="86">
        <v>0</v>
      </c>
      <c r="I207" s="89"/>
      <c r="J207" s="86">
        <v>0</v>
      </c>
      <c r="K207" s="89"/>
    </row>
    <row r="208" spans="1:11" ht="13" hidden="1" x14ac:dyDescent="0.3">
      <c r="B208" s="108">
        <v>952</v>
      </c>
      <c r="D208" s="29"/>
      <c r="E208" s="2" t="s">
        <v>177</v>
      </c>
      <c r="H208" s="86">
        <v>0</v>
      </c>
      <c r="I208" s="89"/>
      <c r="J208" s="86">
        <v>0</v>
      </c>
      <c r="K208" s="89"/>
    </row>
    <row r="209" spans="2:11" ht="13" hidden="1" x14ac:dyDescent="0.3">
      <c r="B209" s="108">
        <v>955</v>
      </c>
      <c r="D209" s="29"/>
      <c r="E209" s="2" t="s">
        <v>178</v>
      </c>
      <c r="H209" s="86">
        <v>0</v>
      </c>
      <c r="I209" s="89"/>
      <c r="J209" s="86">
        <v>0</v>
      </c>
      <c r="K209" s="89"/>
    </row>
    <row r="210" spans="2:11" ht="13" hidden="1" x14ac:dyDescent="0.3">
      <c r="B210" s="108">
        <v>958</v>
      </c>
      <c r="D210" s="29"/>
      <c r="E210" s="2" t="s">
        <v>179</v>
      </c>
      <c r="H210" s="86">
        <v>0</v>
      </c>
      <c r="I210" s="89"/>
      <c r="J210" s="86">
        <v>0</v>
      </c>
      <c r="K210" s="89"/>
    </row>
    <row r="211" spans="2:11" x14ac:dyDescent="0.25">
      <c r="B211" s="1">
        <v>960</v>
      </c>
      <c r="E211" s="2" t="s">
        <v>193</v>
      </c>
      <c r="H211" s="88">
        <v>3131134844.0799999</v>
      </c>
      <c r="I211" s="89">
        <f>1-SUM(I212:I222)</f>
        <v>0.42559999999999987</v>
      </c>
      <c r="J211" s="90">
        <v>21267</v>
      </c>
      <c r="K211" s="89">
        <f>1-SUM(K212:K222)</f>
        <v>0.5988</v>
      </c>
    </row>
    <row r="212" spans="2:11" x14ac:dyDescent="0.25">
      <c r="B212" s="108">
        <v>961</v>
      </c>
      <c r="E212" s="2" t="s">
        <v>181</v>
      </c>
      <c r="H212" s="88">
        <v>607417154.29999995</v>
      </c>
      <c r="I212" s="89">
        <f>+ROUND(H212/H$223,4)</f>
        <v>8.2600000000000007E-2</v>
      </c>
      <c r="J212" s="90">
        <v>2753</v>
      </c>
      <c r="K212" s="89">
        <f>+ROUND(J212/J$223,4)</f>
        <v>7.7499999999999999E-2</v>
      </c>
    </row>
    <row r="213" spans="2:11" x14ac:dyDescent="0.25">
      <c r="B213" s="108">
        <v>964</v>
      </c>
      <c r="E213" s="2" t="s">
        <v>182</v>
      </c>
      <c r="H213" s="88">
        <v>624940204.84000003</v>
      </c>
      <c r="I213" s="89">
        <f t="shared" ref="I213:K222" si="9">+ROUND(H213/H$223,4)</f>
        <v>8.4900000000000003E-2</v>
      </c>
      <c r="J213" s="90">
        <v>2538</v>
      </c>
      <c r="K213" s="89">
        <f t="shared" si="9"/>
        <v>7.1499999999999994E-2</v>
      </c>
    </row>
    <row r="214" spans="2:11" x14ac:dyDescent="0.25">
      <c r="B214" s="108">
        <v>967</v>
      </c>
      <c r="E214" s="2" t="s">
        <v>183</v>
      </c>
      <c r="H214" s="88">
        <v>574795236.63999999</v>
      </c>
      <c r="I214" s="89">
        <f t="shared" si="9"/>
        <v>7.8100000000000003E-2</v>
      </c>
      <c r="J214" s="90">
        <v>2187</v>
      </c>
      <c r="K214" s="89">
        <f t="shared" si="9"/>
        <v>6.1600000000000002E-2</v>
      </c>
    </row>
    <row r="215" spans="2:11" x14ac:dyDescent="0.25">
      <c r="B215" s="108">
        <v>970</v>
      </c>
      <c r="E215" s="2" t="s">
        <v>184</v>
      </c>
      <c r="H215" s="88">
        <v>555740692.24000001</v>
      </c>
      <c r="I215" s="89">
        <f t="shared" si="9"/>
        <v>7.5499999999999998E-2</v>
      </c>
      <c r="J215" s="90">
        <v>1928</v>
      </c>
      <c r="K215" s="89">
        <f t="shared" si="9"/>
        <v>5.4300000000000001E-2</v>
      </c>
    </row>
    <row r="216" spans="2:11" x14ac:dyDescent="0.25">
      <c r="B216" s="108">
        <v>973</v>
      </c>
      <c r="E216" s="2" t="s">
        <v>185</v>
      </c>
      <c r="H216" s="88">
        <v>556170995.12</v>
      </c>
      <c r="I216" s="89">
        <f t="shared" si="9"/>
        <v>7.5600000000000001E-2</v>
      </c>
      <c r="J216" s="90">
        <v>1774</v>
      </c>
      <c r="K216" s="89">
        <f t="shared" si="9"/>
        <v>0.05</v>
      </c>
    </row>
    <row r="217" spans="2:11" x14ac:dyDescent="0.25">
      <c r="B217" s="108">
        <v>976</v>
      </c>
      <c r="E217" s="2" t="s">
        <v>186</v>
      </c>
      <c r="H217" s="88">
        <v>914194792.23000002</v>
      </c>
      <c r="I217" s="89">
        <f t="shared" si="9"/>
        <v>0.1242</v>
      </c>
      <c r="J217" s="90">
        <v>2206</v>
      </c>
      <c r="K217" s="89">
        <f t="shared" si="9"/>
        <v>6.2100000000000002E-2</v>
      </c>
    </row>
    <row r="218" spans="2:11" x14ac:dyDescent="0.25">
      <c r="B218" s="108">
        <v>979</v>
      </c>
      <c r="E218" s="2" t="s">
        <v>187</v>
      </c>
      <c r="H218" s="88">
        <v>211669085.77000001</v>
      </c>
      <c r="I218" s="89">
        <f t="shared" si="9"/>
        <v>2.8799999999999999E-2</v>
      </c>
      <c r="J218" s="90">
        <v>489</v>
      </c>
      <c r="K218" s="89">
        <f t="shared" si="9"/>
        <v>1.38E-2</v>
      </c>
    </row>
    <row r="219" spans="2:11" x14ac:dyDescent="0.25">
      <c r="B219" s="108">
        <v>982</v>
      </c>
      <c r="E219" s="2" t="s">
        <v>188</v>
      </c>
      <c r="H219" s="88">
        <v>177585078.83000001</v>
      </c>
      <c r="I219" s="89">
        <f t="shared" si="9"/>
        <v>2.41E-2</v>
      </c>
      <c r="J219" s="90">
        <v>358</v>
      </c>
      <c r="K219" s="89">
        <f t="shared" si="9"/>
        <v>1.01E-2</v>
      </c>
    </row>
    <row r="220" spans="2:11" x14ac:dyDescent="0.25">
      <c r="B220" s="108">
        <v>985</v>
      </c>
      <c r="E220" s="2" t="s">
        <v>189</v>
      </c>
      <c r="H220" s="88">
        <v>4098709.78</v>
      </c>
      <c r="I220" s="89">
        <f t="shared" si="9"/>
        <v>5.9999999999999995E-4</v>
      </c>
      <c r="J220" s="90">
        <v>11</v>
      </c>
      <c r="K220" s="89">
        <f t="shared" si="9"/>
        <v>2.9999999999999997E-4</v>
      </c>
    </row>
    <row r="221" spans="2:11" x14ac:dyDescent="0.25">
      <c r="B221" s="108">
        <v>988</v>
      </c>
      <c r="E221" s="2" t="s">
        <v>190</v>
      </c>
      <c r="H221" s="88">
        <v>0</v>
      </c>
      <c r="I221" s="89">
        <f t="shared" si="9"/>
        <v>0</v>
      </c>
      <c r="J221" s="90">
        <v>0</v>
      </c>
      <c r="K221" s="89">
        <f t="shared" si="9"/>
        <v>0</v>
      </c>
    </row>
    <row r="222" spans="2:11" x14ac:dyDescent="0.25">
      <c r="B222" s="108">
        <v>991</v>
      </c>
      <c r="E222" s="2" t="s">
        <v>191</v>
      </c>
      <c r="H222" s="88">
        <v>0</v>
      </c>
      <c r="I222" s="89">
        <f t="shared" si="9"/>
        <v>0</v>
      </c>
      <c r="J222" s="90">
        <v>0</v>
      </c>
      <c r="K222" s="89">
        <f t="shared" si="9"/>
        <v>0</v>
      </c>
    </row>
    <row r="223" spans="2:11" x14ac:dyDescent="0.25">
      <c r="E223" s="92" t="s">
        <v>142</v>
      </c>
      <c r="F223" s="92"/>
      <c r="G223" s="92"/>
      <c r="H223" s="98">
        <f>SUM(H211:H222)</f>
        <v>7357746793.8300009</v>
      </c>
      <c r="I223" s="99">
        <f>SUM(I211:I222)</f>
        <v>0.99999999999999989</v>
      </c>
      <c r="J223" s="100">
        <f>SUM(J211:J222)</f>
        <v>35511</v>
      </c>
      <c r="K223" s="99">
        <f>SUM(K211:K222)</f>
        <v>1.0000000000000002</v>
      </c>
    </row>
    <row r="224" spans="2:11" x14ac:dyDescent="0.25">
      <c r="H224" s="86"/>
      <c r="I224" s="89"/>
      <c r="J224" s="89"/>
      <c r="K224" s="89"/>
    </row>
    <row r="225" spans="2:11" ht="13" x14ac:dyDescent="0.3">
      <c r="H225" s="81" t="s">
        <v>130</v>
      </c>
      <c r="I225" s="81"/>
      <c r="J225" s="82" t="s">
        <v>131</v>
      </c>
      <c r="K225" s="82"/>
    </row>
    <row r="226" spans="2:11" x14ac:dyDescent="0.25">
      <c r="H226" s="160" t="s">
        <v>85</v>
      </c>
      <c r="I226" s="160" t="s">
        <v>132</v>
      </c>
      <c r="J226" s="165"/>
      <c r="K226" s="166" t="s">
        <v>132</v>
      </c>
    </row>
    <row r="227" spans="2:11" ht="15" x14ac:dyDescent="0.3">
      <c r="D227" s="29" t="s">
        <v>198</v>
      </c>
      <c r="H227" s="86"/>
      <c r="I227" s="89"/>
      <c r="J227" s="89"/>
      <c r="K227" s="89"/>
    </row>
    <row r="228" spans="2:11" x14ac:dyDescent="0.25">
      <c r="B228" s="1">
        <v>244</v>
      </c>
      <c r="E228" s="109" t="s">
        <v>199</v>
      </c>
      <c r="H228" s="88">
        <v>472523576.89999998</v>
      </c>
      <c r="I228" s="89">
        <f>1-SUM(I229:I239)</f>
        <v>6.4299999999999913E-2</v>
      </c>
      <c r="J228" s="69">
        <v>1672</v>
      </c>
      <c r="K228" s="89">
        <f>1-SUM(K229:K239)</f>
        <v>4.7000000000000153E-2</v>
      </c>
    </row>
    <row r="229" spans="2:11" x14ac:dyDescent="0.25">
      <c r="B229" s="1">
        <v>245</v>
      </c>
      <c r="E229" s="2" t="s">
        <v>200</v>
      </c>
      <c r="H229" s="88">
        <v>1083281684.24</v>
      </c>
      <c r="I229" s="89">
        <f>ROUND(+H229/H$240,4)</f>
        <v>0.1472</v>
      </c>
      <c r="J229" s="69">
        <v>3312</v>
      </c>
      <c r="K229" s="89">
        <f>ROUND(+J229/J$240,4)</f>
        <v>9.3299999999999994E-2</v>
      </c>
    </row>
    <row r="230" spans="2:11" x14ac:dyDescent="0.25">
      <c r="B230" s="1">
        <v>246</v>
      </c>
      <c r="E230" s="2" t="s">
        <v>201</v>
      </c>
      <c r="H230" s="88">
        <v>751426203.11000001</v>
      </c>
      <c r="I230" s="89">
        <f t="shared" ref="I230:K239" si="10">ROUND(+H230/H$240,4)</f>
        <v>0.1021</v>
      </c>
      <c r="J230" s="69">
        <v>2710</v>
      </c>
      <c r="K230" s="89">
        <f t="shared" si="10"/>
        <v>7.6300000000000007E-2</v>
      </c>
    </row>
    <row r="231" spans="2:11" x14ac:dyDescent="0.25">
      <c r="B231" s="1">
        <v>251</v>
      </c>
      <c r="E231" s="2" t="s">
        <v>202</v>
      </c>
      <c r="H231" s="88">
        <v>550381008.14999998</v>
      </c>
      <c r="I231" s="89">
        <f t="shared" si="10"/>
        <v>7.4800000000000005E-2</v>
      </c>
      <c r="J231" s="69">
        <v>2270</v>
      </c>
      <c r="K231" s="89">
        <f t="shared" si="10"/>
        <v>6.3899999999999998E-2</v>
      </c>
    </row>
    <row r="232" spans="2:11" x14ac:dyDescent="0.25">
      <c r="B232" s="1">
        <v>253</v>
      </c>
      <c r="E232" s="109" t="s">
        <v>203</v>
      </c>
      <c r="H232" s="88">
        <v>1614571946.4200001</v>
      </c>
      <c r="I232" s="89">
        <f t="shared" si="10"/>
        <v>0.21940000000000001</v>
      </c>
      <c r="J232" s="69">
        <v>6695</v>
      </c>
      <c r="K232" s="89">
        <f t="shared" si="10"/>
        <v>0.1885</v>
      </c>
    </row>
    <row r="233" spans="2:11" x14ac:dyDescent="0.25">
      <c r="B233" s="1">
        <v>255</v>
      </c>
      <c r="E233" s="109" t="s">
        <v>204</v>
      </c>
      <c r="H233" s="88">
        <v>830114467.42999995</v>
      </c>
      <c r="I233" s="89">
        <f t="shared" si="10"/>
        <v>0.1128</v>
      </c>
      <c r="J233" s="69">
        <v>3927</v>
      </c>
      <c r="K233" s="89">
        <f t="shared" si="10"/>
        <v>0.1106</v>
      </c>
    </row>
    <row r="234" spans="2:11" x14ac:dyDescent="0.25">
      <c r="B234" s="1">
        <v>257</v>
      </c>
      <c r="E234" s="109" t="s">
        <v>205</v>
      </c>
      <c r="H234" s="88">
        <v>458478132.92000002</v>
      </c>
      <c r="I234" s="89">
        <f t="shared" si="10"/>
        <v>6.2300000000000001E-2</v>
      </c>
      <c r="J234" s="69">
        <v>2697</v>
      </c>
      <c r="K234" s="89">
        <f t="shared" si="10"/>
        <v>7.5899999999999995E-2</v>
      </c>
    </row>
    <row r="235" spans="2:11" x14ac:dyDescent="0.25">
      <c r="B235" s="1">
        <v>259</v>
      </c>
      <c r="E235" s="109" t="s">
        <v>206</v>
      </c>
      <c r="H235" s="88">
        <v>324212541.69</v>
      </c>
      <c r="I235" s="89">
        <f t="shared" si="10"/>
        <v>4.41E-2</v>
      </c>
      <c r="J235" s="69">
        <v>2122</v>
      </c>
      <c r="K235" s="89">
        <f t="shared" si="10"/>
        <v>5.9799999999999999E-2</v>
      </c>
    </row>
    <row r="236" spans="2:11" x14ac:dyDescent="0.25">
      <c r="B236" s="1">
        <v>261</v>
      </c>
      <c r="E236" s="109" t="s">
        <v>207</v>
      </c>
      <c r="H236" s="88">
        <v>293467335.13999999</v>
      </c>
      <c r="I236" s="89">
        <f t="shared" si="10"/>
        <v>3.9899999999999998E-2</v>
      </c>
      <c r="J236" s="69">
        <v>1962</v>
      </c>
      <c r="K236" s="89">
        <f t="shared" si="10"/>
        <v>5.5300000000000002E-2</v>
      </c>
    </row>
    <row r="237" spans="2:11" x14ac:dyDescent="0.25">
      <c r="B237" s="1">
        <v>263</v>
      </c>
      <c r="E237" s="2" t="s">
        <v>208</v>
      </c>
      <c r="H237" s="88">
        <v>271504311.38</v>
      </c>
      <c r="I237" s="89">
        <f t="shared" si="10"/>
        <v>3.6900000000000002E-2</v>
      </c>
      <c r="J237" s="69">
        <v>1792</v>
      </c>
      <c r="K237" s="89">
        <f t="shared" si="10"/>
        <v>5.0500000000000003E-2</v>
      </c>
    </row>
    <row r="238" spans="2:11" x14ac:dyDescent="0.25">
      <c r="B238" s="1">
        <v>265</v>
      </c>
      <c r="E238" s="109" t="s">
        <v>209</v>
      </c>
      <c r="H238" s="88">
        <v>224636257.41</v>
      </c>
      <c r="I238" s="89">
        <f t="shared" si="10"/>
        <v>3.0499999999999999E-2</v>
      </c>
      <c r="J238" s="69">
        <v>1477</v>
      </c>
      <c r="K238" s="89">
        <f t="shared" si="10"/>
        <v>4.1599999999999998E-2</v>
      </c>
    </row>
    <row r="239" spans="2:11" x14ac:dyDescent="0.25">
      <c r="B239" s="1">
        <v>274</v>
      </c>
      <c r="E239" s="109" t="s">
        <v>210</v>
      </c>
      <c r="H239" s="110">
        <v>483149329.04000002</v>
      </c>
      <c r="I239" s="89">
        <f t="shared" si="10"/>
        <v>6.5699999999999995E-2</v>
      </c>
      <c r="J239" s="111">
        <v>4875</v>
      </c>
      <c r="K239" s="89">
        <f t="shared" si="10"/>
        <v>0.13730000000000001</v>
      </c>
    </row>
    <row r="240" spans="2:11" x14ac:dyDescent="0.25">
      <c r="E240" s="92" t="s">
        <v>137</v>
      </c>
      <c r="F240" s="92"/>
      <c r="G240" s="92"/>
      <c r="H240" s="98">
        <f>SUM(H228:H239)</f>
        <v>7357746793.8299999</v>
      </c>
      <c r="I240" s="99">
        <f>SUM(I228:I239)</f>
        <v>1</v>
      </c>
      <c r="J240" s="112">
        <f>SUM(J228:J239)</f>
        <v>35511</v>
      </c>
      <c r="K240" s="99">
        <f>SUM(K228:K239)</f>
        <v>1</v>
      </c>
    </row>
    <row r="241" spans="2:11" ht="14" x14ac:dyDescent="0.3">
      <c r="E241" s="70" t="s">
        <v>211</v>
      </c>
      <c r="G241" s="1"/>
      <c r="H241" s="81"/>
      <c r="I241" s="81"/>
      <c r="J241" s="82"/>
      <c r="K241" s="82"/>
    </row>
    <row r="242" spans="2:11" ht="13" x14ac:dyDescent="0.3">
      <c r="H242" s="81"/>
      <c r="I242" s="81"/>
      <c r="J242" s="82"/>
      <c r="K242" s="82"/>
    </row>
    <row r="243" spans="2:11" ht="13" x14ac:dyDescent="0.3">
      <c r="D243" s="29" t="s">
        <v>212</v>
      </c>
      <c r="H243" s="86"/>
      <c r="I243" s="89"/>
      <c r="J243" s="113"/>
      <c r="K243" s="89"/>
    </row>
    <row r="244" spans="2:11" x14ac:dyDescent="0.25">
      <c r="B244" s="1">
        <v>1005</v>
      </c>
      <c r="E244" s="109" t="s">
        <v>199</v>
      </c>
      <c r="H244" s="88">
        <v>97499996.939999998</v>
      </c>
      <c r="I244" s="89">
        <f>1-SUM(I245:I250)</f>
        <v>0.2038000000000002</v>
      </c>
      <c r="J244" s="69">
        <v>288</v>
      </c>
      <c r="K244" s="89">
        <f>1-SUM(K245:K250)</f>
        <v>0.21610000000000007</v>
      </c>
    </row>
    <row r="245" spans="2:11" x14ac:dyDescent="0.25">
      <c r="B245" s="1">
        <v>1007</v>
      </c>
      <c r="E245" s="2" t="s">
        <v>200</v>
      </c>
      <c r="H245" s="88">
        <v>96927060.719999999</v>
      </c>
      <c r="I245" s="89">
        <f>ROUND(+H245/H$251,4)</f>
        <v>0.20269999999999999</v>
      </c>
      <c r="J245" s="69">
        <v>256</v>
      </c>
      <c r="K245" s="89">
        <f>ROUND(+J245/J$251,4)</f>
        <v>0.192</v>
      </c>
    </row>
    <row r="246" spans="2:11" x14ac:dyDescent="0.25">
      <c r="B246" s="1">
        <v>1014</v>
      </c>
      <c r="E246" s="2" t="s">
        <v>201</v>
      </c>
      <c r="H246" s="88">
        <v>139386200.16</v>
      </c>
      <c r="I246" s="89">
        <f t="shared" ref="I246:K250" si="11">ROUND(+H246/H$251,4)</f>
        <v>0.29139999999999999</v>
      </c>
      <c r="J246" s="69">
        <v>377</v>
      </c>
      <c r="K246" s="89">
        <f t="shared" si="11"/>
        <v>0.2828</v>
      </c>
    </row>
    <row r="247" spans="2:11" x14ac:dyDescent="0.25">
      <c r="B247" s="1">
        <v>1016</v>
      </c>
      <c r="E247" s="2" t="s">
        <v>202</v>
      </c>
      <c r="H247" s="88">
        <v>87028660.129999995</v>
      </c>
      <c r="I247" s="89">
        <f t="shared" si="11"/>
        <v>0.182</v>
      </c>
      <c r="J247" s="69">
        <v>232</v>
      </c>
      <c r="K247" s="89">
        <f t="shared" si="11"/>
        <v>0.17399999999999999</v>
      </c>
    </row>
    <row r="248" spans="2:11" x14ac:dyDescent="0.25">
      <c r="B248" s="1">
        <v>1019</v>
      </c>
      <c r="E248" s="109" t="s">
        <v>203</v>
      </c>
      <c r="H248" s="88">
        <v>29627544.329999998</v>
      </c>
      <c r="I248" s="89">
        <f t="shared" si="11"/>
        <v>6.1899999999999997E-2</v>
      </c>
      <c r="J248" s="69">
        <v>93</v>
      </c>
      <c r="K248" s="89">
        <f t="shared" si="11"/>
        <v>6.9800000000000001E-2</v>
      </c>
    </row>
    <row r="249" spans="2:11" x14ac:dyDescent="0.25">
      <c r="B249" s="1">
        <v>1022</v>
      </c>
      <c r="E249" s="109" t="s">
        <v>204</v>
      </c>
      <c r="H249" s="88">
        <v>21311574.879999999</v>
      </c>
      <c r="I249" s="89">
        <f t="shared" si="11"/>
        <v>4.4600000000000001E-2</v>
      </c>
      <c r="J249" s="69">
        <v>69</v>
      </c>
      <c r="K249" s="89">
        <f t="shared" si="11"/>
        <v>5.1799999999999999E-2</v>
      </c>
    </row>
    <row r="250" spans="2:11" x14ac:dyDescent="0.25">
      <c r="B250" s="1">
        <v>1025</v>
      </c>
      <c r="E250" s="2" t="s">
        <v>213</v>
      </c>
      <c r="H250" s="88">
        <v>6510026.1100000003</v>
      </c>
      <c r="I250" s="89">
        <f t="shared" si="11"/>
        <v>1.3599999999999999E-2</v>
      </c>
      <c r="J250" s="69">
        <v>18</v>
      </c>
      <c r="K250" s="89">
        <f t="shared" si="11"/>
        <v>1.35E-2</v>
      </c>
    </row>
    <row r="251" spans="2:11" x14ac:dyDescent="0.25">
      <c r="E251" s="92" t="s">
        <v>142</v>
      </c>
      <c r="F251" s="92"/>
      <c r="G251" s="92"/>
      <c r="H251" s="98">
        <f>SUM(H244:H250)</f>
        <v>478291063.26999998</v>
      </c>
      <c r="I251" s="99">
        <f>SUM(I244:I250)</f>
        <v>1</v>
      </c>
      <c r="J251" s="112">
        <f>SUM(J244:J250)</f>
        <v>1333</v>
      </c>
      <c r="K251" s="99">
        <f>SUM(K244:K250)</f>
        <v>0.99999999999999989</v>
      </c>
    </row>
    <row r="252" spans="2:11" ht="13" x14ac:dyDescent="0.3">
      <c r="H252" s="114"/>
      <c r="I252" s="115"/>
      <c r="J252" s="116"/>
      <c r="K252" s="115"/>
    </row>
    <row r="253" spans="2:11" ht="13" x14ac:dyDescent="0.3">
      <c r="D253" s="29" t="s">
        <v>214</v>
      </c>
      <c r="H253" s="86"/>
      <c r="I253" s="89"/>
      <c r="J253" s="89"/>
      <c r="K253" s="89"/>
    </row>
    <row r="254" spans="2:11" x14ac:dyDescent="0.25">
      <c r="B254" s="1">
        <v>1055</v>
      </c>
      <c r="D254" s="117"/>
      <c r="E254" s="109" t="s">
        <v>199</v>
      </c>
      <c r="H254" s="88">
        <v>3003789531.8699999</v>
      </c>
      <c r="I254" s="89">
        <f>1-SUM(I255:I260)</f>
        <v>0.43340000000000001</v>
      </c>
      <c r="J254" s="69">
        <v>12411</v>
      </c>
      <c r="K254" s="89">
        <f>1-SUM(K255:K260)</f>
        <v>0.39880000000000004</v>
      </c>
    </row>
    <row r="255" spans="2:11" x14ac:dyDescent="0.25">
      <c r="B255" s="1">
        <v>1057</v>
      </c>
      <c r="D255" s="117"/>
      <c r="E255" s="2" t="s">
        <v>200</v>
      </c>
      <c r="H255" s="88">
        <v>2009699688.8599999</v>
      </c>
      <c r="I255" s="89">
        <f>ROUND(+H255/H$261,4)</f>
        <v>0.28999999999999998</v>
      </c>
      <c r="J255" s="69">
        <v>8933</v>
      </c>
      <c r="K255" s="89">
        <f>ROUND(+J255/J$261,4)</f>
        <v>0.28710000000000002</v>
      </c>
    </row>
    <row r="256" spans="2:11" x14ac:dyDescent="0.25">
      <c r="B256" s="1">
        <v>1064</v>
      </c>
      <c r="D256" s="117"/>
      <c r="E256" s="2" t="s">
        <v>201</v>
      </c>
      <c r="H256" s="88">
        <v>1419306733.5799999</v>
      </c>
      <c r="I256" s="89">
        <f t="shared" ref="I256:K260" si="12">ROUND(+H256/H$261,4)</f>
        <v>0.20480000000000001</v>
      </c>
      <c r="J256" s="69">
        <v>6909</v>
      </c>
      <c r="K256" s="89">
        <f t="shared" si="12"/>
        <v>0.222</v>
      </c>
    </row>
    <row r="257" spans="2:20" x14ac:dyDescent="0.25">
      <c r="B257" s="1">
        <v>1066</v>
      </c>
      <c r="D257" s="117"/>
      <c r="E257" s="2" t="s">
        <v>202</v>
      </c>
      <c r="H257" s="88">
        <v>327319665.63</v>
      </c>
      <c r="I257" s="89">
        <f t="shared" si="12"/>
        <v>4.7199999999999999E-2</v>
      </c>
      <c r="J257" s="69">
        <v>1847</v>
      </c>
      <c r="K257" s="89">
        <f t="shared" si="12"/>
        <v>5.9400000000000001E-2</v>
      </c>
    </row>
    <row r="258" spans="2:20" x14ac:dyDescent="0.25">
      <c r="B258" s="1">
        <v>1069</v>
      </c>
      <c r="D258" s="117"/>
      <c r="E258" s="109" t="s">
        <v>203</v>
      </c>
      <c r="H258" s="88">
        <v>100442043.45</v>
      </c>
      <c r="I258" s="89">
        <f t="shared" si="12"/>
        <v>1.4500000000000001E-2</v>
      </c>
      <c r="J258" s="69">
        <v>608</v>
      </c>
      <c r="K258" s="89">
        <f t="shared" si="12"/>
        <v>1.95E-2</v>
      </c>
    </row>
    <row r="259" spans="2:20" x14ac:dyDescent="0.25">
      <c r="B259" s="1">
        <v>1072</v>
      </c>
      <c r="D259" s="117"/>
      <c r="E259" s="109" t="s">
        <v>204</v>
      </c>
      <c r="H259" s="88">
        <v>70156584.219999999</v>
      </c>
      <c r="I259" s="89">
        <f t="shared" si="12"/>
        <v>1.01E-2</v>
      </c>
      <c r="J259" s="69">
        <v>412</v>
      </c>
      <c r="K259" s="89">
        <f t="shared" si="12"/>
        <v>1.32E-2</v>
      </c>
    </row>
    <row r="260" spans="2:20" x14ac:dyDescent="0.25">
      <c r="B260" s="1">
        <v>1075</v>
      </c>
      <c r="D260" s="117"/>
      <c r="E260" s="2" t="s">
        <v>213</v>
      </c>
      <c r="H260" s="88">
        <v>0</v>
      </c>
      <c r="I260" s="89">
        <f>ROUND(+H260/H$261,4)</f>
        <v>0</v>
      </c>
      <c r="J260" s="69">
        <v>0</v>
      </c>
      <c r="K260" s="89">
        <f t="shared" si="12"/>
        <v>0</v>
      </c>
      <c r="T260" s="118"/>
    </row>
    <row r="261" spans="2:20" x14ac:dyDescent="0.25">
      <c r="D261" s="117"/>
      <c r="E261" s="92" t="s">
        <v>137</v>
      </c>
      <c r="F261" s="92"/>
      <c r="G261" s="92"/>
      <c r="H261" s="98">
        <f>SUM(H254:H260)</f>
        <v>6930714247.6099997</v>
      </c>
      <c r="I261" s="99">
        <f>SUM(I254:I260)</f>
        <v>1</v>
      </c>
      <c r="J261" s="100">
        <f>SUM(J254:J260)</f>
        <v>31120</v>
      </c>
      <c r="K261" s="99">
        <f>SUM(K254:K260)</f>
        <v>1</v>
      </c>
    </row>
    <row r="262" spans="2:20" x14ac:dyDescent="0.25">
      <c r="D262" s="117"/>
      <c r="H262" s="101"/>
      <c r="I262" s="102"/>
      <c r="J262" s="103"/>
      <c r="K262" s="102"/>
    </row>
    <row r="263" spans="2:20" ht="13" x14ac:dyDescent="0.3">
      <c r="D263" s="29" t="s">
        <v>215</v>
      </c>
      <c r="H263" s="86"/>
      <c r="I263" s="89"/>
      <c r="J263" s="104"/>
      <c r="K263" s="89"/>
    </row>
    <row r="264" spans="2:20" x14ac:dyDescent="0.25">
      <c r="B264" s="1">
        <v>701</v>
      </c>
      <c r="C264" s="1" t="s">
        <v>216</v>
      </c>
      <c r="D264" s="117"/>
      <c r="E264" s="109" t="s">
        <v>217</v>
      </c>
      <c r="H264" s="88">
        <v>381472.25</v>
      </c>
      <c r="I264" s="89">
        <f>ROUND(+H264/H$274,4)</f>
        <v>1E-4</v>
      </c>
      <c r="J264" s="90">
        <v>50</v>
      </c>
      <c r="K264" s="89">
        <f>1-SUM(K265:K270)</f>
        <v>1.4000000000000679E-3</v>
      </c>
      <c r="L264" s="2" t="s">
        <v>50</v>
      </c>
    </row>
    <row r="265" spans="2:20" x14ac:dyDescent="0.25">
      <c r="B265" s="1">
        <v>704</v>
      </c>
      <c r="C265" s="1">
        <v>705</v>
      </c>
      <c r="D265" s="117"/>
      <c r="E265" s="2" t="s">
        <v>218</v>
      </c>
      <c r="H265" s="88">
        <v>30295014.34</v>
      </c>
      <c r="I265" s="89">
        <f>ROUND(+H265/H$274,4)</f>
        <v>4.1000000000000003E-3</v>
      </c>
      <c r="J265" s="90">
        <v>1062</v>
      </c>
      <c r="K265" s="89">
        <f>ROUND(+J265/J$274,4)</f>
        <v>2.9899999999999999E-2</v>
      </c>
      <c r="L265" s="2" t="s">
        <v>50</v>
      </c>
    </row>
    <row r="266" spans="2:20" x14ac:dyDescent="0.25">
      <c r="B266" s="1">
        <v>707</v>
      </c>
      <c r="C266" s="1">
        <v>707</v>
      </c>
      <c r="D266" s="117"/>
      <c r="E266" s="2" t="s">
        <v>219</v>
      </c>
      <c r="H266" s="88">
        <v>165949466.49000001</v>
      </c>
      <c r="I266" s="89">
        <f>ROUND(+H266/H$274,4)</f>
        <v>2.2599999999999999E-2</v>
      </c>
      <c r="J266" s="90">
        <v>2634</v>
      </c>
      <c r="K266" s="89">
        <f>ROUND(+J266/J$274,4)</f>
        <v>7.4200000000000002E-2</v>
      </c>
      <c r="L266" s="2" t="s">
        <v>50</v>
      </c>
    </row>
    <row r="267" spans="2:20" ht="13.5" customHeight="1" x14ac:dyDescent="0.25">
      <c r="B267" s="1">
        <v>710</v>
      </c>
      <c r="C267" s="1">
        <v>710</v>
      </c>
      <c r="D267" s="117"/>
      <c r="E267" s="2" t="s">
        <v>220</v>
      </c>
      <c r="H267" s="88">
        <v>425743409.70999998</v>
      </c>
      <c r="I267" s="89">
        <f t="shared" ref="I267:I269" si="13">ROUND(+H267/H$274,4)</f>
        <v>5.79E-2</v>
      </c>
      <c r="J267" s="90">
        <v>4185</v>
      </c>
      <c r="K267" s="89">
        <f t="shared" ref="K267:K273" si="14">ROUND(+J267/J$274,4)</f>
        <v>0.1179</v>
      </c>
    </row>
    <row r="268" spans="2:20" x14ac:dyDescent="0.25">
      <c r="B268" s="1">
        <v>713</v>
      </c>
      <c r="C268" s="1">
        <v>713</v>
      </c>
      <c r="D268" s="117"/>
      <c r="E268" s="2" t="s">
        <v>221</v>
      </c>
      <c r="H268" s="88">
        <v>881362893.88</v>
      </c>
      <c r="I268" s="89">
        <f t="shared" si="13"/>
        <v>0.1198</v>
      </c>
      <c r="J268" s="90">
        <v>6187</v>
      </c>
      <c r="K268" s="89">
        <f t="shared" si="14"/>
        <v>0.17419999999999999</v>
      </c>
    </row>
    <row r="269" spans="2:20" x14ac:dyDescent="0.25">
      <c r="B269" s="1">
        <v>716</v>
      </c>
      <c r="C269" s="1">
        <v>716</v>
      </c>
      <c r="D269" s="117"/>
      <c r="E269" s="2" t="s">
        <v>222</v>
      </c>
      <c r="H269" s="88">
        <v>1747318429.78</v>
      </c>
      <c r="I269" s="89">
        <f t="shared" si="13"/>
        <v>0.23749999999999999</v>
      </c>
      <c r="J269" s="90">
        <v>8517</v>
      </c>
      <c r="K269" s="89">
        <f t="shared" si="14"/>
        <v>0.23980000000000001</v>
      </c>
    </row>
    <row r="270" spans="2:20" x14ac:dyDescent="0.25">
      <c r="B270" s="1">
        <v>730</v>
      </c>
      <c r="C270" s="1">
        <v>730</v>
      </c>
      <c r="D270" s="117"/>
      <c r="E270" s="2" t="s">
        <v>223</v>
      </c>
      <c r="H270" s="88">
        <v>4106696107.3800001</v>
      </c>
      <c r="I270" s="89">
        <f>1-SUM(I264:I269)</f>
        <v>0.55800000000000005</v>
      </c>
      <c r="J270" s="90">
        <v>12876</v>
      </c>
      <c r="K270" s="89">
        <f t="shared" si="14"/>
        <v>0.36259999999999998</v>
      </c>
    </row>
    <row r="271" spans="2:20" ht="12.65" hidden="1" customHeight="1" x14ac:dyDescent="0.25">
      <c r="C271" s="1">
        <v>722</v>
      </c>
      <c r="D271" s="117"/>
      <c r="E271" s="2" t="s">
        <v>224</v>
      </c>
      <c r="H271" s="86">
        <v>0</v>
      </c>
      <c r="I271" s="89">
        <f t="shared" ref="I271:I273" si="15">ROUND(+H271/H$274,4)</f>
        <v>0</v>
      </c>
      <c r="J271" s="119">
        <v>0</v>
      </c>
      <c r="K271" s="89">
        <f t="shared" si="14"/>
        <v>0</v>
      </c>
    </row>
    <row r="272" spans="2:20" hidden="1" x14ac:dyDescent="0.25">
      <c r="C272" s="1">
        <v>725</v>
      </c>
      <c r="D272" s="117"/>
      <c r="E272" s="2" t="s">
        <v>225</v>
      </c>
      <c r="H272" s="86">
        <v>0</v>
      </c>
      <c r="I272" s="89">
        <f t="shared" si="15"/>
        <v>0</v>
      </c>
      <c r="J272" s="119">
        <v>0</v>
      </c>
      <c r="K272" s="89">
        <f t="shared" si="14"/>
        <v>0</v>
      </c>
    </row>
    <row r="273" spans="3:12" hidden="1" x14ac:dyDescent="0.25">
      <c r="C273" s="1">
        <v>728</v>
      </c>
      <c r="D273" s="117"/>
      <c r="E273" s="2" t="s">
        <v>226</v>
      </c>
      <c r="H273" s="86">
        <v>0</v>
      </c>
      <c r="I273" s="89">
        <f t="shared" si="15"/>
        <v>0</v>
      </c>
      <c r="J273" s="119">
        <v>0</v>
      </c>
      <c r="K273" s="89">
        <f t="shared" si="14"/>
        <v>0</v>
      </c>
    </row>
    <row r="274" spans="3:12" x14ac:dyDescent="0.25">
      <c r="D274" s="117"/>
      <c r="E274" s="92" t="s">
        <v>137</v>
      </c>
      <c r="F274" s="92"/>
      <c r="G274" s="92"/>
      <c r="H274" s="98">
        <f>SUM(H264:H273)</f>
        <v>7357746793.8299999</v>
      </c>
      <c r="I274" s="99">
        <f>SUM(I264:I270)</f>
        <v>1</v>
      </c>
      <c r="J274" s="100">
        <f>SUM(J264:J273)</f>
        <v>35511</v>
      </c>
      <c r="K274" s="99">
        <f>SUM(K264:K270)</f>
        <v>1</v>
      </c>
    </row>
    <row r="275" spans="3:12" x14ac:dyDescent="0.25">
      <c r="D275" s="117"/>
      <c r="H275" s="101"/>
      <c r="I275" s="102"/>
      <c r="J275" s="103"/>
      <c r="K275" s="102"/>
    </row>
    <row r="276" spans="3:12" ht="13" hidden="1" x14ac:dyDescent="0.3">
      <c r="D276" s="29" t="s">
        <v>227</v>
      </c>
      <c r="H276" s="101"/>
      <c r="I276" s="102"/>
      <c r="J276" s="103"/>
      <c r="K276" s="102"/>
    </row>
    <row r="277" spans="3:12" hidden="1" x14ac:dyDescent="0.25">
      <c r="D277" s="117"/>
      <c r="E277" s="109" t="s">
        <v>217</v>
      </c>
      <c r="G277" s="2" t="s">
        <v>228</v>
      </c>
      <c r="H277" s="101">
        <v>0</v>
      </c>
      <c r="I277" s="89">
        <f>ROUND(+H277/H$274,4)</f>
        <v>0</v>
      </c>
      <c r="J277" s="119">
        <v>0</v>
      </c>
      <c r="K277" s="89">
        <f>1-SUM(K278:K280)</f>
        <v>1</v>
      </c>
      <c r="L277" s="2" t="s">
        <v>229</v>
      </c>
    </row>
    <row r="278" spans="3:12" hidden="1" x14ac:dyDescent="0.25">
      <c r="D278" s="117"/>
      <c r="E278" s="2" t="s">
        <v>218</v>
      </c>
      <c r="G278" s="2" t="s">
        <v>228</v>
      </c>
      <c r="H278" s="101">
        <v>0</v>
      </c>
      <c r="I278" s="89">
        <f>ROUND(+H278/H$274,4)</f>
        <v>0</v>
      </c>
      <c r="J278" s="119">
        <v>0</v>
      </c>
      <c r="K278" s="89">
        <f>ROUND(+J278/J$274,4)</f>
        <v>0</v>
      </c>
      <c r="L278" s="2" t="s">
        <v>229</v>
      </c>
    </row>
    <row r="279" spans="3:12" hidden="1" x14ac:dyDescent="0.25">
      <c r="D279" s="117"/>
      <c r="E279" s="2" t="s">
        <v>219</v>
      </c>
      <c r="G279" s="2" t="s">
        <v>228</v>
      </c>
      <c r="H279" s="101">
        <v>0</v>
      </c>
      <c r="I279" s="89">
        <f>ROUND(+H279/H$274,4)</f>
        <v>0</v>
      </c>
      <c r="J279" s="119">
        <v>0</v>
      </c>
      <c r="K279" s="89">
        <f>ROUND(+J279/J$274,4)</f>
        <v>0</v>
      </c>
      <c r="L279" s="2" t="s">
        <v>229</v>
      </c>
    </row>
    <row r="280" spans="3:12" hidden="1" x14ac:dyDescent="0.25">
      <c r="D280" s="117"/>
      <c r="E280" s="2" t="s">
        <v>230</v>
      </c>
      <c r="G280" s="2" t="s">
        <v>228</v>
      </c>
      <c r="H280" s="101">
        <f>SUM(H281:H287)</f>
        <v>0</v>
      </c>
      <c r="I280" s="102">
        <f>SUM(I281:I287)</f>
        <v>0</v>
      </c>
      <c r="J280" s="103">
        <f>SUM(J281:J287)</f>
        <v>0</v>
      </c>
      <c r="K280" s="102">
        <f>SUM(K281:K287)</f>
        <v>0</v>
      </c>
      <c r="L280" s="2" t="s">
        <v>229</v>
      </c>
    </row>
    <row r="281" spans="3:12" hidden="1" x14ac:dyDescent="0.25">
      <c r="D281" s="117"/>
      <c r="E281" s="2" t="s">
        <v>220</v>
      </c>
      <c r="H281" s="101">
        <v>0</v>
      </c>
      <c r="I281" s="89">
        <f t="shared" ref="I281:I287" si="16">ROUND(+H281/H$274,4)</f>
        <v>0</v>
      </c>
      <c r="J281" s="119">
        <v>0</v>
      </c>
      <c r="K281" s="89">
        <f t="shared" ref="K281:K287" si="17">ROUND(+J281/J$274,4)</f>
        <v>0</v>
      </c>
    </row>
    <row r="282" spans="3:12" hidden="1" x14ac:dyDescent="0.25">
      <c r="D282" s="117"/>
      <c r="E282" s="2" t="s">
        <v>221</v>
      </c>
      <c r="H282" s="101">
        <v>0</v>
      </c>
      <c r="I282" s="89">
        <f t="shared" si="16"/>
        <v>0</v>
      </c>
      <c r="J282" s="119">
        <v>0</v>
      </c>
      <c r="K282" s="89">
        <f t="shared" si="17"/>
        <v>0</v>
      </c>
    </row>
    <row r="283" spans="3:12" hidden="1" x14ac:dyDescent="0.25">
      <c r="D283" s="117"/>
      <c r="E283" s="2" t="s">
        <v>231</v>
      </c>
      <c r="H283" s="101">
        <v>0</v>
      </c>
      <c r="I283" s="89">
        <f t="shared" si="16"/>
        <v>0</v>
      </c>
      <c r="J283" s="119">
        <v>0</v>
      </c>
      <c r="K283" s="89">
        <f t="shared" si="17"/>
        <v>0</v>
      </c>
    </row>
    <row r="284" spans="3:12" hidden="1" x14ac:dyDescent="0.25">
      <c r="D284" s="117"/>
      <c r="E284" s="2" t="s">
        <v>232</v>
      </c>
      <c r="H284" s="101">
        <v>0</v>
      </c>
      <c r="I284" s="89">
        <f t="shared" si="16"/>
        <v>0</v>
      </c>
      <c r="J284" s="119">
        <v>0</v>
      </c>
      <c r="K284" s="89">
        <f t="shared" si="17"/>
        <v>0</v>
      </c>
    </row>
    <row r="285" spans="3:12" hidden="1" x14ac:dyDescent="0.25">
      <c r="D285" s="117"/>
      <c r="E285" s="2" t="s">
        <v>224</v>
      </c>
      <c r="H285" s="101">
        <v>0</v>
      </c>
      <c r="I285" s="89">
        <f t="shared" si="16"/>
        <v>0</v>
      </c>
      <c r="J285" s="119">
        <v>0</v>
      </c>
      <c r="K285" s="89">
        <f t="shared" si="17"/>
        <v>0</v>
      </c>
    </row>
    <row r="286" spans="3:12" hidden="1" x14ac:dyDescent="0.25">
      <c r="D286" s="117"/>
      <c r="E286" s="2" t="s">
        <v>225</v>
      </c>
      <c r="H286" s="101">
        <v>0</v>
      </c>
      <c r="I286" s="89">
        <f t="shared" si="16"/>
        <v>0</v>
      </c>
      <c r="J286" s="119">
        <v>0</v>
      </c>
      <c r="K286" s="89">
        <f t="shared" si="17"/>
        <v>0</v>
      </c>
    </row>
    <row r="287" spans="3:12" hidden="1" x14ac:dyDescent="0.25">
      <c r="D287" s="117"/>
      <c r="E287" s="2" t="s">
        <v>226</v>
      </c>
      <c r="H287" s="101">
        <v>0</v>
      </c>
      <c r="I287" s="89">
        <f t="shared" si="16"/>
        <v>0</v>
      </c>
      <c r="J287" s="119">
        <v>0</v>
      </c>
      <c r="K287" s="89">
        <f t="shared" si="17"/>
        <v>0</v>
      </c>
    </row>
    <row r="288" spans="3:12" hidden="1" x14ac:dyDescent="0.25">
      <c r="D288" s="117"/>
      <c r="E288" s="92" t="s">
        <v>233</v>
      </c>
      <c r="F288" s="92"/>
      <c r="G288" s="92"/>
      <c r="H288" s="98">
        <f>SUM(H277:H280)</f>
        <v>0</v>
      </c>
      <c r="I288" s="99">
        <f t="shared" ref="I288:K288" si="18">SUM(I277:I280)</f>
        <v>0</v>
      </c>
      <c r="J288" s="100">
        <f t="shared" si="18"/>
        <v>0</v>
      </c>
      <c r="K288" s="99">
        <f t="shared" si="18"/>
        <v>1</v>
      </c>
    </row>
    <row r="289" spans="2:12" hidden="1" x14ac:dyDescent="0.25">
      <c r="D289" s="117"/>
      <c r="H289" s="101"/>
      <c r="I289" s="102"/>
      <c r="J289" s="103"/>
      <c r="K289" s="102"/>
    </row>
    <row r="290" spans="2:12" hidden="1" x14ac:dyDescent="0.25">
      <c r="D290" s="117"/>
      <c r="H290" s="116"/>
      <c r="I290" s="115"/>
      <c r="J290" s="116"/>
      <c r="K290" s="115"/>
    </row>
    <row r="291" spans="2:12" ht="13" x14ac:dyDescent="0.3">
      <c r="D291" s="29" t="s">
        <v>234</v>
      </c>
      <c r="F291" s="18"/>
      <c r="H291" s="45"/>
      <c r="I291" s="45"/>
      <c r="J291" s="45"/>
      <c r="K291" s="45"/>
    </row>
    <row r="292" spans="2:12" x14ac:dyDescent="0.25">
      <c r="B292" s="1">
        <v>93</v>
      </c>
      <c r="E292" s="2" t="s">
        <v>235</v>
      </c>
      <c r="H292" s="88">
        <v>11716791.84</v>
      </c>
      <c r="I292" s="89">
        <f>ROUND(+H292/H$274,4)</f>
        <v>1.6000000000000001E-3</v>
      </c>
      <c r="J292" s="90">
        <v>40</v>
      </c>
      <c r="K292" s="89">
        <f>ROUND(+J292/J$274,4)</f>
        <v>1.1000000000000001E-3</v>
      </c>
    </row>
    <row r="293" spans="2:12" x14ac:dyDescent="0.25">
      <c r="B293" s="1">
        <v>97</v>
      </c>
      <c r="E293" s="2" t="s">
        <v>236</v>
      </c>
      <c r="H293" s="88">
        <v>3418350.18</v>
      </c>
      <c r="I293" s="89">
        <f>ROUND(+H293/H$274,4)</f>
        <v>5.0000000000000001E-4</v>
      </c>
      <c r="J293" s="90">
        <v>11</v>
      </c>
      <c r="K293" s="89">
        <f t="shared" ref="K293:K295" si="19">ROUND(+J293/J$274,4)</f>
        <v>2.9999999999999997E-4</v>
      </c>
    </row>
    <row r="294" spans="2:12" x14ac:dyDescent="0.25">
      <c r="B294" s="1">
        <v>101</v>
      </c>
      <c r="E294" s="2" t="s">
        <v>237</v>
      </c>
      <c r="H294" s="88">
        <v>0</v>
      </c>
      <c r="I294" s="89">
        <f t="shared" ref="I294:I295" si="20">ROUND(+H294/H$274,4)</f>
        <v>0</v>
      </c>
      <c r="J294" s="90">
        <v>0</v>
      </c>
      <c r="K294" s="89">
        <f t="shared" si="19"/>
        <v>0</v>
      </c>
    </row>
    <row r="295" spans="2:12" x14ac:dyDescent="0.25">
      <c r="B295" s="1">
        <v>105</v>
      </c>
      <c r="E295" s="2" t="s">
        <v>238</v>
      </c>
      <c r="H295" s="88">
        <v>0</v>
      </c>
      <c r="I295" s="89">
        <f t="shared" si="20"/>
        <v>0</v>
      </c>
      <c r="J295" s="90">
        <v>0</v>
      </c>
      <c r="K295" s="89">
        <f t="shared" si="19"/>
        <v>0</v>
      </c>
    </row>
    <row r="296" spans="2:12" x14ac:dyDescent="0.25">
      <c r="E296" s="92" t="s">
        <v>137</v>
      </c>
      <c r="F296" s="92"/>
      <c r="G296" s="92"/>
      <c r="H296" s="98">
        <f>SUM(H292:H295)</f>
        <v>15135142.02</v>
      </c>
      <c r="I296" s="99">
        <f>SUM(I292:I295)</f>
        <v>2.1000000000000003E-3</v>
      </c>
      <c r="J296" s="100">
        <f>SUM(J292:J295)</f>
        <v>51</v>
      </c>
      <c r="K296" s="99">
        <f>SUM(K292:K295)</f>
        <v>1.4E-3</v>
      </c>
    </row>
    <row r="298" spans="2:12" ht="14.5" x14ac:dyDescent="0.35">
      <c r="D298" s="29" t="s">
        <v>239</v>
      </c>
      <c r="H298" s="45"/>
      <c r="I298" s="164" t="s">
        <v>132</v>
      </c>
      <c r="J298"/>
    </row>
    <row r="299" spans="2:12" ht="14.5" x14ac:dyDescent="0.35">
      <c r="E299" s="2" t="s">
        <v>240</v>
      </c>
      <c r="H299" s="86"/>
      <c r="I299" s="63">
        <v>0.17042535413334201</v>
      </c>
      <c r="J299"/>
      <c r="K299" s="120"/>
    </row>
    <row r="300" spans="2:12" ht="14.5" x14ac:dyDescent="0.35">
      <c r="E300" s="2" t="s">
        <v>241</v>
      </c>
      <c r="H300" s="86" t="s">
        <v>50</v>
      </c>
      <c r="I300" s="63">
        <v>0.1556450386614</v>
      </c>
      <c r="J300"/>
      <c r="K300" s="120"/>
    </row>
    <row r="301" spans="2:12" ht="14.5" x14ac:dyDescent="0.35">
      <c r="E301" s="2" t="s">
        <v>242</v>
      </c>
      <c r="H301" s="86" t="s">
        <v>50</v>
      </c>
      <c r="I301" s="63">
        <v>0.145816189327242</v>
      </c>
      <c r="J301"/>
      <c r="K301" s="120"/>
    </row>
    <row r="302" spans="2:12" ht="14.5" x14ac:dyDescent="0.35">
      <c r="E302" s="2" t="s">
        <v>243</v>
      </c>
      <c r="H302" s="86"/>
      <c r="I302" s="63">
        <v>0.148977030992929</v>
      </c>
      <c r="J302"/>
      <c r="K302" s="120"/>
    </row>
    <row r="304" spans="2:12" ht="13" x14ac:dyDescent="0.3">
      <c r="D304" s="29" t="s">
        <v>244</v>
      </c>
      <c r="K304" s="121">
        <f>K37</f>
        <v>45596</v>
      </c>
      <c r="L304" s="121"/>
    </row>
    <row r="305" spans="3:16" x14ac:dyDescent="0.25">
      <c r="D305" s="2" t="s">
        <v>245</v>
      </c>
      <c r="E305" s="2" t="s">
        <v>246</v>
      </c>
      <c r="F305" s="2" t="s">
        <v>247</v>
      </c>
      <c r="G305" s="2" t="s">
        <v>248</v>
      </c>
      <c r="H305" s="56" t="s">
        <v>249</v>
      </c>
      <c r="I305" s="56" t="s">
        <v>250</v>
      </c>
      <c r="J305" s="159" t="s">
        <v>251</v>
      </c>
      <c r="K305" s="56" t="s">
        <v>252</v>
      </c>
      <c r="L305" s="159" t="s">
        <v>253</v>
      </c>
      <c r="M305" s="159" t="s">
        <v>254</v>
      </c>
      <c r="N305" s="56" t="s">
        <v>255</v>
      </c>
      <c r="O305" s="56" t="s">
        <v>256</v>
      </c>
      <c r="P305" s="159" t="s">
        <v>257</v>
      </c>
    </row>
    <row r="306" spans="3:16" hidden="1" x14ac:dyDescent="0.25">
      <c r="E306" s="2" t="s">
        <v>258</v>
      </c>
      <c r="F306" s="122">
        <v>40710</v>
      </c>
      <c r="G306" s="2" t="s">
        <v>259</v>
      </c>
      <c r="H306" s="123">
        <v>0</v>
      </c>
      <c r="I306" s="45"/>
      <c r="J306" s="124">
        <f>ROUND(H306*I306,2)</f>
        <v>0</v>
      </c>
      <c r="K306" s="125" t="s">
        <v>50</v>
      </c>
      <c r="L306" s="161" t="s">
        <v>50</v>
      </c>
      <c r="M306" s="162" t="s">
        <v>50</v>
      </c>
      <c r="N306" s="152"/>
      <c r="O306" s="152"/>
      <c r="P306" s="157" t="s">
        <v>50</v>
      </c>
    </row>
    <row r="307" spans="3:16" hidden="1" x14ac:dyDescent="0.25">
      <c r="E307" s="2" t="s">
        <v>260</v>
      </c>
      <c r="F307" s="122">
        <v>41001</v>
      </c>
      <c r="G307" s="2" t="s">
        <v>261</v>
      </c>
      <c r="H307" s="123">
        <v>0</v>
      </c>
      <c r="I307" s="45">
        <v>1.337351504615</v>
      </c>
      <c r="J307" s="124">
        <f t="shared" ref="J307" si="21">H307*I307</f>
        <v>0</v>
      </c>
      <c r="K307" s="45"/>
      <c r="L307" s="163"/>
      <c r="M307" s="162"/>
      <c r="N307" s="152"/>
      <c r="O307" s="152"/>
      <c r="P307" s="157"/>
    </row>
    <row r="308" spans="3:16" hidden="1" x14ac:dyDescent="0.25">
      <c r="E308" s="2" t="s">
        <v>262</v>
      </c>
      <c r="F308" s="122">
        <v>41814</v>
      </c>
      <c r="G308" s="2" t="s">
        <v>259</v>
      </c>
      <c r="H308" s="123">
        <v>0</v>
      </c>
      <c r="I308" s="45">
        <v>1.5671486408267701</v>
      </c>
      <c r="J308" s="124">
        <v>0</v>
      </c>
      <c r="K308" s="125"/>
      <c r="L308" s="161"/>
      <c r="M308" s="162"/>
      <c r="N308" s="152"/>
      <c r="O308" s="152"/>
      <c r="P308" s="156"/>
    </row>
    <row r="309" spans="3:16" hidden="1" x14ac:dyDescent="0.25">
      <c r="C309" s="1">
        <f t="shared" ref="C309:C313" si="22">IF(P309&lt;1,0,IF(P309&lt;2,1,IF(P309&lt;3,2,IF(P309&lt;4,3,IF(P309&lt;5,4,IF(P309&lt;10,5,6))))))</f>
        <v>0</v>
      </c>
      <c r="D309" s="2" t="s">
        <v>263</v>
      </c>
      <c r="E309" s="2" t="s">
        <v>264</v>
      </c>
      <c r="F309" s="122">
        <v>42276</v>
      </c>
      <c r="G309" s="2" t="s">
        <v>259</v>
      </c>
      <c r="H309" s="123">
        <v>0</v>
      </c>
      <c r="I309" s="126">
        <v>1.7726406101000001</v>
      </c>
      <c r="J309" s="124">
        <f>H309*I309</f>
        <v>0</v>
      </c>
      <c r="K309" s="125"/>
      <c r="L309" s="161"/>
      <c r="M309" s="162"/>
      <c r="N309" s="152"/>
      <c r="O309" s="152"/>
      <c r="P309" s="156"/>
    </row>
    <row r="310" spans="3:16" x14ac:dyDescent="0.25">
      <c r="C310" s="1">
        <f t="shared" si="22"/>
        <v>5</v>
      </c>
      <c r="D310" s="2" t="s">
        <v>265</v>
      </c>
      <c r="E310" s="2" t="s">
        <v>266</v>
      </c>
      <c r="F310" s="122">
        <v>42367</v>
      </c>
      <c r="G310" s="2" t="s">
        <v>259</v>
      </c>
      <c r="H310" s="123">
        <v>200000000</v>
      </c>
      <c r="I310" s="126">
        <v>1.613263785</v>
      </c>
      <c r="J310" s="124">
        <v>322652757</v>
      </c>
      <c r="K310" s="56" t="s">
        <v>267</v>
      </c>
      <c r="L310" s="161">
        <v>1.5623E-2</v>
      </c>
      <c r="M310" s="162">
        <v>48211</v>
      </c>
      <c r="N310" s="152">
        <f>DATE(YEAR(M310)+1,MONTH(M310),DAY(M310))</f>
        <v>48577</v>
      </c>
      <c r="O310" s="152" t="s">
        <v>268</v>
      </c>
      <c r="P310" s="156">
        <f>(M310-K$304)/365.25</f>
        <v>7.1594798083504445</v>
      </c>
    </row>
    <row r="311" spans="3:16" x14ac:dyDescent="0.25">
      <c r="C311" s="1">
        <f t="shared" si="22"/>
        <v>3</v>
      </c>
      <c r="D311" s="2" t="s">
        <v>269</v>
      </c>
      <c r="E311" s="2" t="s">
        <v>270</v>
      </c>
      <c r="F311" s="122">
        <v>44355</v>
      </c>
      <c r="G311" s="2" t="s">
        <v>259</v>
      </c>
      <c r="H311" s="123">
        <v>850000000</v>
      </c>
      <c r="I311" s="126">
        <v>1.67787</v>
      </c>
      <c r="J311" s="124">
        <v>1426189500</v>
      </c>
      <c r="K311" s="56" t="s">
        <v>267</v>
      </c>
      <c r="L311" s="161">
        <v>1E-4</v>
      </c>
      <c r="M311" s="162">
        <v>46912</v>
      </c>
      <c r="N311" s="152">
        <f>DATE(YEAR(M311)+1,MONTH(M311),DAY(M311))</f>
        <v>47277</v>
      </c>
      <c r="O311" s="152" t="s">
        <v>268</v>
      </c>
      <c r="P311" s="156">
        <f t="shared" ref="P311:P313" si="23">(M311-K$304)/365.25</f>
        <v>3.6030116358658453</v>
      </c>
    </row>
    <row r="312" spans="3:16" x14ac:dyDescent="0.25">
      <c r="C312" s="1">
        <f t="shared" si="22"/>
        <v>1</v>
      </c>
      <c r="D312" s="2" t="s">
        <v>271</v>
      </c>
      <c r="E312" s="2" t="s">
        <v>272</v>
      </c>
      <c r="F312" s="122">
        <v>44756</v>
      </c>
      <c r="G312" s="2" t="s">
        <v>259</v>
      </c>
      <c r="H312" s="123">
        <v>750000000</v>
      </c>
      <c r="I312" s="126">
        <v>1.6487000000000001</v>
      </c>
      <c r="J312" s="124">
        <v>1236525000</v>
      </c>
      <c r="K312" s="56" t="s">
        <v>267</v>
      </c>
      <c r="L312" s="161">
        <v>1.7770000000000001E-2</v>
      </c>
      <c r="M312" s="162">
        <v>46036</v>
      </c>
      <c r="N312" s="152">
        <f>DATE(YEAR(M312)+1,MONTH(M312),DAY(M312))</f>
        <v>46401</v>
      </c>
      <c r="O312" s="152" t="s">
        <v>268</v>
      </c>
      <c r="P312" s="156">
        <f t="shared" si="23"/>
        <v>1.2046543463381245</v>
      </c>
    </row>
    <row r="313" spans="3:16" x14ac:dyDescent="0.25">
      <c r="C313" s="1">
        <f t="shared" si="22"/>
        <v>3</v>
      </c>
      <c r="D313" s="2" t="s">
        <v>273</v>
      </c>
      <c r="E313" s="2" t="s">
        <v>274</v>
      </c>
      <c r="F313" s="122">
        <v>45005</v>
      </c>
      <c r="G313" s="2" t="s">
        <v>259</v>
      </c>
      <c r="H313" s="123">
        <v>750000000</v>
      </c>
      <c r="I313" s="126">
        <v>1.7239</v>
      </c>
      <c r="J313" s="124">
        <v>1292925000</v>
      </c>
      <c r="K313" s="56" t="s">
        <v>267</v>
      </c>
      <c r="L313" s="161">
        <v>3.7499999999999999E-2</v>
      </c>
      <c r="M313" s="162">
        <v>46863</v>
      </c>
      <c r="N313" s="152">
        <f>DATE(YEAR(M313)+1,MONTH(M313),DAY(M313))</f>
        <v>47228</v>
      </c>
      <c r="O313" s="152" t="s">
        <v>268</v>
      </c>
      <c r="P313" s="156">
        <f t="shared" si="23"/>
        <v>3.4688569472963722</v>
      </c>
    </row>
    <row r="314" spans="3:16" x14ac:dyDescent="0.25">
      <c r="D314" s="127"/>
      <c r="E314" s="127"/>
      <c r="F314" s="128"/>
      <c r="G314" s="127"/>
      <c r="H314" s="129"/>
      <c r="I314" s="130"/>
      <c r="J314" s="131">
        <f>ROUND(SUM(J306:J313),2)</f>
        <v>4278292257</v>
      </c>
      <c r="K314" s="132"/>
      <c r="L314" s="132"/>
      <c r="M314" s="132"/>
      <c r="N314" s="132"/>
      <c r="O314" s="132"/>
      <c r="P314" s="158">
        <f>SUMPRODUCT(J310:J313,P310:P313)/H325</f>
        <v>3.137504298479417</v>
      </c>
    </row>
    <row r="315" spans="3:16" x14ac:dyDescent="0.25">
      <c r="F315" s="122"/>
      <c r="H315" s="133"/>
      <c r="J315" s="134"/>
      <c r="K315" s="135"/>
      <c r="L315" s="134"/>
    </row>
    <row r="316" spans="3:16" ht="14.5" x14ac:dyDescent="0.35">
      <c r="F316" s="122"/>
      <c r="H316" s="151" t="s">
        <v>130</v>
      </c>
      <c r="I316" s="136"/>
      <c r="J316" s="137"/>
      <c r="K316"/>
    </row>
    <row r="317" spans="3:16" ht="14.5" x14ac:dyDescent="0.35">
      <c r="F317" s="138"/>
      <c r="H317" s="150" t="s">
        <v>85</v>
      </c>
      <c r="I317" s="149" t="s">
        <v>132</v>
      </c>
      <c r="J317" s="139"/>
      <c r="K317"/>
    </row>
    <row r="318" spans="3:16" ht="14.5" x14ac:dyDescent="0.35">
      <c r="E318" s="140" t="s">
        <v>217</v>
      </c>
      <c r="F318" s="138">
        <v>0</v>
      </c>
      <c r="H318" s="88">
        <v>0</v>
      </c>
      <c r="I318" s="89">
        <f>H318/H$325</f>
        <v>0</v>
      </c>
      <c r="J318" s="139"/>
      <c r="K318"/>
    </row>
    <row r="319" spans="3:16" ht="14.5" x14ac:dyDescent="0.35">
      <c r="E319" s="2" t="s">
        <v>201</v>
      </c>
      <c r="F319" s="138">
        <v>1</v>
      </c>
      <c r="H319" s="124">
        <f>SUMIF($C$309:$C$313,F319,$J$309:$J$313)</f>
        <v>1236525000</v>
      </c>
      <c r="I319" s="89">
        <f t="shared" ref="I319:I320" si="24">H319/H$325</f>
        <v>0.28902303202331231</v>
      </c>
      <c r="J319"/>
      <c r="K319" s="141" t="s">
        <v>50</v>
      </c>
    </row>
    <row r="320" spans="3:16" ht="14.5" x14ac:dyDescent="0.35">
      <c r="E320" s="2" t="s">
        <v>275</v>
      </c>
      <c r="F320" s="138">
        <v>2</v>
      </c>
      <c r="H320" s="88">
        <f t="shared" ref="H320:H324" si="25">SUMIF($C$309:$C$313,F320,$J$309:$J$313)</f>
        <v>0</v>
      </c>
      <c r="I320" s="89">
        <f t="shared" si="24"/>
        <v>0</v>
      </c>
      <c r="J320"/>
      <c r="K320" s="142" t="s">
        <v>50</v>
      </c>
    </row>
    <row r="321" spans="1:11" ht="14.5" x14ac:dyDescent="0.35">
      <c r="E321" s="2" t="s">
        <v>276</v>
      </c>
      <c r="F321" s="138">
        <v>3</v>
      </c>
      <c r="H321" s="124">
        <f>SUMIF($C$309:$C$313,F321,$J$309:$J$313)</f>
        <v>2719114500</v>
      </c>
      <c r="I321" s="89">
        <f>H321/H$325</f>
        <v>0.63556071831022642</v>
      </c>
      <c r="J321"/>
      <c r="K321" s="143" t="s">
        <v>50</v>
      </c>
    </row>
    <row r="322" spans="1:11" ht="14.5" x14ac:dyDescent="0.35">
      <c r="E322" s="2" t="s">
        <v>277</v>
      </c>
      <c r="F322" s="138">
        <v>4</v>
      </c>
      <c r="H322" s="88">
        <f t="shared" si="25"/>
        <v>0</v>
      </c>
      <c r="I322" s="89">
        <f>H322/H$325</f>
        <v>0</v>
      </c>
      <c r="J322"/>
      <c r="K322"/>
    </row>
    <row r="323" spans="1:11" ht="14.5" x14ac:dyDescent="0.35">
      <c r="E323" s="2" t="s">
        <v>278</v>
      </c>
      <c r="F323" s="138">
        <v>5</v>
      </c>
      <c r="H323" s="124">
        <f t="shared" si="25"/>
        <v>322652757</v>
      </c>
      <c r="I323" s="89">
        <f>H323/H$325</f>
        <v>7.5416249666461252E-2</v>
      </c>
      <c r="J323"/>
      <c r="K323"/>
    </row>
    <row r="324" spans="1:11" ht="14.5" x14ac:dyDescent="0.35">
      <c r="E324" s="2" t="s">
        <v>230</v>
      </c>
      <c r="F324" s="144">
        <v>6</v>
      </c>
      <c r="H324" s="88">
        <f t="shared" si="25"/>
        <v>0</v>
      </c>
      <c r="I324" s="89">
        <f>H324/H$325</f>
        <v>0</v>
      </c>
      <c r="J324"/>
      <c r="K324"/>
    </row>
    <row r="325" spans="1:11" ht="14.5" x14ac:dyDescent="0.35">
      <c r="E325" s="92" t="s">
        <v>137</v>
      </c>
      <c r="F325" s="92"/>
      <c r="G325" s="92"/>
      <c r="H325" s="98">
        <f>SUM(H319:H324)</f>
        <v>4278292257</v>
      </c>
      <c r="I325" s="99">
        <f>SUM(I319:I324)</f>
        <v>1</v>
      </c>
      <c r="J325"/>
      <c r="K325"/>
    </row>
    <row r="326" spans="1:11" x14ac:dyDescent="0.25">
      <c r="H326" s="145"/>
      <c r="I326" s="146"/>
      <c r="J326" s="147"/>
      <c r="K326" s="146"/>
    </row>
    <row r="327" spans="1:11" x14ac:dyDescent="0.25">
      <c r="H327" s="145"/>
      <c r="I327" s="146"/>
      <c r="J327" s="147"/>
      <c r="K327" s="146"/>
    </row>
    <row r="328" spans="1:11" x14ac:dyDescent="0.25">
      <c r="H328" s="145"/>
      <c r="I328" s="146"/>
      <c r="J328" s="147"/>
      <c r="K328" s="146"/>
    </row>
    <row r="329" spans="1:11" customFormat="1" ht="14.5" x14ac:dyDescent="0.35">
      <c r="A329" s="148"/>
      <c r="B329" s="148"/>
      <c r="C329" s="148"/>
    </row>
    <row r="330" spans="1:11" customFormat="1" ht="14.5" x14ac:dyDescent="0.35">
      <c r="A330" s="1"/>
      <c r="B330" s="148"/>
      <c r="C330" s="148"/>
      <c r="D330" s="3"/>
    </row>
    <row r="331" spans="1:11" customFormat="1" ht="14.5" x14ac:dyDescent="0.35">
      <c r="A331" s="1"/>
      <c r="B331" s="148"/>
      <c r="C331" s="148"/>
      <c r="D331" s="2"/>
    </row>
    <row r="332" spans="1:11" customFormat="1" ht="14.5" x14ac:dyDescent="0.35">
      <c r="A332" s="1"/>
      <c r="B332" s="148"/>
      <c r="C332" s="148"/>
      <c r="D332" s="2"/>
    </row>
    <row r="333" spans="1:11" customFormat="1" ht="14.5" x14ac:dyDescent="0.35">
      <c r="A333" s="148"/>
      <c r="B333" s="148"/>
      <c r="C333" s="148"/>
    </row>
    <row r="334" spans="1:11" customFormat="1" ht="14.5" x14ac:dyDescent="0.35">
      <c r="A334" s="148"/>
      <c r="B334" s="148"/>
      <c r="C334" s="148"/>
    </row>
    <row r="335" spans="1:11" customFormat="1" ht="14.5" x14ac:dyDescent="0.35">
      <c r="A335" s="148"/>
      <c r="B335" s="148"/>
      <c r="C335" s="148"/>
    </row>
    <row r="336" spans="1:11" customFormat="1" ht="14.5" x14ac:dyDescent="0.35">
      <c r="A336" s="148"/>
      <c r="B336" s="148"/>
      <c r="C336" s="148"/>
    </row>
    <row r="337" spans="1:11" customFormat="1" ht="14.5" x14ac:dyDescent="0.35">
      <c r="A337" s="148"/>
      <c r="B337" s="148"/>
      <c r="C337" s="148"/>
    </row>
    <row r="338" spans="1:11" customFormat="1" ht="14.5" x14ac:dyDescent="0.35">
      <c r="A338" s="148"/>
      <c r="B338" s="148"/>
      <c r="C338" s="148"/>
    </row>
    <row r="339" spans="1:11" customFormat="1" ht="14.5" x14ac:dyDescent="0.35">
      <c r="A339" s="148"/>
      <c r="B339" s="148"/>
      <c r="C339" s="148"/>
      <c r="K339" s="135"/>
    </row>
    <row r="340" spans="1:11" customFormat="1" ht="14.5" x14ac:dyDescent="0.35">
      <c r="A340" s="148"/>
      <c r="B340" s="148"/>
      <c r="C340" s="148"/>
    </row>
    <row r="341" spans="1:11" customFormat="1" ht="14.5" x14ac:dyDescent="0.35">
      <c r="A341" s="148"/>
      <c r="B341" s="148"/>
      <c r="C341" s="148"/>
    </row>
    <row r="342" spans="1:11" customFormat="1" ht="14.5" x14ac:dyDescent="0.35">
      <c r="A342" s="148"/>
      <c r="B342" s="148"/>
      <c r="C342" s="148"/>
    </row>
    <row r="343" spans="1:11" ht="14.5" x14ac:dyDescent="0.35">
      <c r="J343"/>
      <c r="K343"/>
    </row>
  </sheetData>
  <mergeCells count="11">
    <mergeCell ref="H100:I100"/>
    <mergeCell ref="J100:K100"/>
    <mergeCell ref="H144:I144"/>
    <mergeCell ref="J144:K144"/>
    <mergeCell ref="H198:I198"/>
    <mergeCell ref="H242:I242"/>
    <mergeCell ref="J242:K242"/>
    <mergeCell ref="H225:I225"/>
    <mergeCell ref="J225:K225"/>
    <mergeCell ref="H241:I241"/>
    <mergeCell ref="J241:K241"/>
  </mergeCells>
  <pageMargins left="0.70866141732283472" right="0.70866141732283472" top="0.74803149606299213" bottom="0.74803149606299213" header="0.31496062992125984" footer="0.31496062992125984"/>
  <pageSetup paperSize="8" scale="70" fitToHeight="0" orientation="landscape" r:id="rId1"/>
  <headerFooter>
    <oddFooter>Page &amp;P of &amp;N&amp;L&amp;1#&amp;"Calibri"&amp;7&amp;K000000Classification: PROTECTED</oddFooter>
  </headerFooter>
  <rowBreaks count="7" manualBreakCount="7">
    <brk id="70" max="16383" man="1"/>
    <brk id="98" max="16383" man="1"/>
    <brk id="143" max="16383" man="1"/>
    <brk id="224" max="17" man="1"/>
    <brk id="303" max="17" man="1"/>
    <brk id="348"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 Report</vt:lpstr>
      <vt:lpstr>'Investor Report'!Print_Area</vt:lpstr>
      <vt:lpstr>'Investor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2024-11-01T12:18:34Z</cp:lastPrinted>
  <dcterms:created xsi:type="dcterms:W3CDTF">2024-11-01T11:04:31Z</dcterms:created>
  <dcterms:modified xsi:type="dcterms:W3CDTF">2024-11-01T12:21:14Z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783b43-919d-41d9-a60b-000e0ab7d420_Enabled">
    <vt:lpwstr>true</vt:lpwstr>
  </property>
  <property fmtid="{D5CDD505-2E9C-101B-9397-08002B2CF9AE}" pid="3" name="MSIP_Label_23783b43-919d-41d9-a60b-000e0ab7d420_SetDate">
    <vt:lpwstr>2024-11-01T12:21:14Z</vt:lpwstr>
  </property>
  <property fmtid="{D5CDD505-2E9C-101B-9397-08002B2CF9AE}" pid="4" name="MSIP_Label_23783b43-919d-41d9-a60b-000e0ab7d420_Method">
    <vt:lpwstr>Standard</vt:lpwstr>
  </property>
  <property fmtid="{D5CDD505-2E9C-101B-9397-08002B2CF9AE}" pid="5" name="MSIP_Label_23783b43-919d-41d9-a60b-000e0ab7d420_Name">
    <vt:lpwstr>Protected (new)</vt:lpwstr>
  </property>
  <property fmtid="{D5CDD505-2E9C-101B-9397-08002B2CF9AE}" pid="6" name="MSIP_Label_23783b43-919d-41d9-a60b-000e0ab7d420_SiteId">
    <vt:lpwstr>e3d7352c-397e-4fdb-ac22-c9513142fc13</vt:lpwstr>
  </property>
  <property fmtid="{D5CDD505-2E9C-101B-9397-08002B2CF9AE}" pid="7" name="MSIP_Label_23783b43-919d-41d9-a60b-000e0ab7d420_ActionId">
    <vt:lpwstr>b801be03-2aac-4aa6-9953-7bd2144c8bf0</vt:lpwstr>
  </property>
  <property fmtid="{D5CDD505-2E9C-101B-9397-08002B2CF9AE}" pid="8" name="MSIP_Label_23783b43-919d-41d9-a60b-000e0ab7d420_ContentBits">
    <vt:lpwstr>2</vt:lpwstr>
  </property>
</Properties>
</file>