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wnzl.westpac.co.nz\Users\HomeOddLink\F812127\Documents - Copy\AEM\"/>
    </mc:Choice>
  </mc:AlternateContent>
  <xr:revisionPtr revIDLastSave="0" documentId="14_{0F07B805-CFBB-4EC7-8784-EF0A609323BF}" xr6:coauthVersionLast="47" xr6:coauthVersionMax="47" xr10:uidLastSave="{00000000-0000-0000-0000-000000000000}"/>
  <bookViews>
    <workbookView xWindow="-28920" yWindow="-11925" windowWidth="29040" windowHeight="15840" xr2:uid="{5474B550-366E-40F8-84A9-8F0D7D7C564E}"/>
  </bookViews>
  <sheets>
    <sheet name="Investor Report" sheetId="1" r:id="rId1"/>
  </sheets>
  <definedNames>
    <definedName name="CBPrin2_DTEBgn">#REF!</definedName>
    <definedName name="CBPrin3_DTEBgn">#REF!</definedName>
    <definedName name="_xlnm.Print_Area" localSheetId="0">'Investor Report'!$A$1:$R$391</definedName>
    <definedName name="_xlnm.Print_Titles" localSheetId="0">'Investor Report'!$3:$11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3" i="1" l="1"/>
  <c r="N312" i="1"/>
  <c r="N311" i="1"/>
  <c r="N310" i="1"/>
  <c r="J309" i="1"/>
  <c r="C309" i="1"/>
  <c r="J306" i="1"/>
  <c r="K304" i="1"/>
  <c r="P313" i="1" s="1"/>
  <c r="C313" i="1" s="1"/>
  <c r="J296" i="1"/>
  <c r="H296" i="1"/>
  <c r="J261" i="1"/>
  <c r="K255" i="1" s="1"/>
  <c r="H261" i="1"/>
  <c r="I260" i="1" s="1"/>
  <c r="I255" i="1"/>
  <c r="J251" i="1"/>
  <c r="K246" i="1" s="1"/>
  <c r="H251" i="1"/>
  <c r="I250" i="1" s="1"/>
  <c r="J240" i="1"/>
  <c r="K237" i="1" s="1"/>
  <c r="H240" i="1"/>
  <c r="I233" i="1" s="1"/>
  <c r="J223" i="1"/>
  <c r="K218" i="1" s="1"/>
  <c r="H223" i="1"/>
  <c r="I215" i="1" s="1"/>
  <c r="J169" i="1"/>
  <c r="K162" i="1" s="1"/>
  <c r="H169" i="1"/>
  <c r="I168" i="1" s="1"/>
  <c r="J142" i="1"/>
  <c r="K134" i="1" s="1"/>
  <c r="H142" i="1"/>
  <c r="I141" i="1" s="1"/>
  <c r="I134" i="1"/>
  <c r="J125" i="1"/>
  <c r="K117" i="1" s="1"/>
  <c r="H125" i="1"/>
  <c r="I124" i="1" s="1"/>
  <c r="J112" i="1"/>
  <c r="K111" i="1" s="1"/>
  <c r="H112" i="1"/>
  <c r="I111" i="1" s="1"/>
  <c r="I110" i="1"/>
  <c r="J106" i="1"/>
  <c r="K105" i="1" s="1"/>
  <c r="H106" i="1"/>
  <c r="I105" i="1" s="1"/>
  <c r="K91" i="1"/>
  <c r="E9" i="1"/>
  <c r="K110" i="1" l="1"/>
  <c r="I245" i="1"/>
  <c r="I212" i="1"/>
  <c r="I104" i="1"/>
  <c r="I161" i="1"/>
  <c r="I213" i="1"/>
  <c r="I220" i="1"/>
  <c r="I221" i="1"/>
  <c r="I236" i="1"/>
  <c r="I109" i="1"/>
  <c r="I112" i="1" s="1"/>
  <c r="K109" i="1"/>
  <c r="K112" i="1" s="1"/>
  <c r="I239" i="1"/>
  <c r="I222" i="1"/>
  <c r="I246" i="1"/>
  <c r="I229" i="1"/>
  <c r="I230" i="1"/>
  <c r="I231" i="1"/>
  <c r="I232" i="1"/>
  <c r="I237" i="1"/>
  <c r="I238" i="1"/>
  <c r="I216" i="1"/>
  <c r="I258" i="1"/>
  <c r="I103" i="1"/>
  <c r="I106" i="1" s="1"/>
  <c r="I217" i="1"/>
  <c r="I259" i="1"/>
  <c r="I254" i="1" s="1"/>
  <c r="I261" i="1" s="1"/>
  <c r="I218" i="1"/>
  <c r="I117" i="1"/>
  <c r="I219" i="1"/>
  <c r="J307" i="1"/>
  <c r="J314" i="1" s="1"/>
  <c r="I247" i="1"/>
  <c r="I248" i="1"/>
  <c r="I249" i="1"/>
  <c r="P310" i="1"/>
  <c r="C310" i="1" s="1"/>
  <c r="I214" i="1"/>
  <c r="I256" i="1"/>
  <c r="P312" i="1"/>
  <c r="C312" i="1" s="1"/>
  <c r="I257" i="1"/>
  <c r="I162" i="1"/>
  <c r="K119" i="1"/>
  <c r="K136" i="1"/>
  <c r="K163" i="1"/>
  <c r="K219" i="1"/>
  <c r="K230" i="1"/>
  <c r="K238" i="1"/>
  <c r="K247" i="1"/>
  <c r="K256" i="1"/>
  <c r="I120" i="1"/>
  <c r="I129" i="1"/>
  <c r="I137" i="1"/>
  <c r="K164" i="1"/>
  <c r="K212" i="1"/>
  <c r="K220" i="1"/>
  <c r="K231" i="1"/>
  <c r="K239" i="1"/>
  <c r="K248" i="1"/>
  <c r="K257" i="1"/>
  <c r="K121" i="1"/>
  <c r="K130" i="1"/>
  <c r="K138" i="1"/>
  <c r="K165" i="1"/>
  <c r="K213" i="1"/>
  <c r="K221" i="1"/>
  <c r="K232" i="1"/>
  <c r="K249" i="1"/>
  <c r="K258" i="1"/>
  <c r="I164" i="1"/>
  <c r="I158" i="1"/>
  <c r="I166" i="1"/>
  <c r="J196" i="1"/>
  <c r="K158" i="1"/>
  <c r="K166" i="1"/>
  <c r="K214" i="1"/>
  <c r="K222" i="1"/>
  <c r="K233" i="1"/>
  <c r="K250" i="1"/>
  <c r="K259" i="1"/>
  <c r="P311" i="1"/>
  <c r="C311" i="1" s="1"/>
  <c r="K118" i="1"/>
  <c r="K135" i="1"/>
  <c r="I119" i="1"/>
  <c r="I136" i="1"/>
  <c r="I122" i="1"/>
  <c r="I131" i="1"/>
  <c r="I139" i="1"/>
  <c r="K104" i="1"/>
  <c r="K103" i="1" s="1"/>
  <c r="K106" i="1" s="1"/>
  <c r="K122" i="1"/>
  <c r="K131" i="1"/>
  <c r="K139" i="1"/>
  <c r="I123" i="1"/>
  <c r="I132" i="1"/>
  <c r="I140" i="1"/>
  <c r="I234" i="1"/>
  <c r="H274" i="1"/>
  <c r="I287" i="1" s="1"/>
  <c r="H280" i="1"/>
  <c r="H288" i="1" s="1"/>
  <c r="I165" i="1"/>
  <c r="H196" i="1"/>
  <c r="I159" i="1"/>
  <c r="I167" i="1"/>
  <c r="K123" i="1"/>
  <c r="K132" i="1"/>
  <c r="K140" i="1"/>
  <c r="K159" i="1"/>
  <c r="K167" i="1"/>
  <c r="K215" i="1"/>
  <c r="K234" i="1"/>
  <c r="K260" i="1"/>
  <c r="I163" i="1"/>
  <c r="I160" i="1"/>
  <c r="I235" i="1"/>
  <c r="J274" i="1"/>
  <c r="K283" i="1" s="1"/>
  <c r="J280" i="1"/>
  <c r="J288" i="1" s="1"/>
  <c r="I118" i="1"/>
  <c r="I135" i="1"/>
  <c r="K120" i="1"/>
  <c r="K129" i="1"/>
  <c r="K137" i="1"/>
  <c r="I121" i="1"/>
  <c r="I130" i="1"/>
  <c r="I138" i="1"/>
  <c r="I116" i="1"/>
  <c r="I133" i="1"/>
  <c r="K116" i="1"/>
  <c r="K124" i="1"/>
  <c r="K133" i="1"/>
  <c r="K141" i="1"/>
  <c r="K160" i="1"/>
  <c r="K168" i="1"/>
  <c r="K216" i="1"/>
  <c r="K235" i="1"/>
  <c r="K161" i="1"/>
  <c r="K217" i="1"/>
  <c r="K236" i="1"/>
  <c r="K245" i="1"/>
  <c r="K229" i="1"/>
  <c r="I211" i="1" l="1"/>
  <c r="I223" i="1" s="1"/>
  <c r="I244" i="1"/>
  <c r="I251" i="1" s="1"/>
  <c r="K115" i="1"/>
  <c r="K125" i="1" s="1"/>
  <c r="I271" i="1"/>
  <c r="K278" i="1"/>
  <c r="K273" i="1"/>
  <c r="K284" i="1"/>
  <c r="K272" i="1"/>
  <c r="K254" i="1"/>
  <c r="K261" i="1" s="1"/>
  <c r="H319" i="1"/>
  <c r="I228" i="1"/>
  <c r="I240" i="1" s="1"/>
  <c r="I128" i="1"/>
  <c r="I142" i="1" s="1"/>
  <c r="I279" i="1"/>
  <c r="I281" i="1"/>
  <c r="I285" i="1"/>
  <c r="I273" i="1"/>
  <c r="I293" i="1"/>
  <c r="I292" i="1"/>
  <c r="I268" i="1"/>
  <c r="I269" i="1"/>
  <c r="I267" i="1"/>
  <c r="I264" i="1"/>
  <c r="I266" i="1"/>
  <c r="I295" i="1"/>
  <c r="I265" i="1"/>
  <c r="I294" i="1"/>
  <c r="H320" i="1"/>
  <c r="I278" i="1"/>
  <c r="H324" i="1"/>
  <c r="I115" i="1"/>
  <c r="I125" i="1" s="1"/>
  <c r="K244" i="1"/>
  <c r="K251" i="1" s="1"/>
  <c r="K128" i="1"/>
  <c r="K142" i="1" s="1"/>
  <c r="K157" i="1"/>
  <c r="K169" i="1" s="1"/>
  <c r="I284" i="1"/>
  <c r="J197" i="1"/>
  <c r="K196" i="1" s="1"/>
  <c r="I272" i="1"/>
  <c r="K286" i="1"/>
  <c r="I157" i="1"/>
  <c r="I169" i="1" s="1"/>
  <c r="I283" i="1"/>
  <c r="H318" i="1"/>
  <c r="K271" i="1"/>
  <c r="I282" i="1"/>
  <c r="H321" i="1"/>
  <c r="K211" i="1"/>
  <c r="K223" i="1" s="1"/>
  <c r="K279" i="1"/>
  <c r="I286" i="1"/>
  <c r="H323" i="1"/>
  <c r="H197" i="1"/>
  <c r="I196" i="1" s="1"/>
  <c r="K293" i="1"/>
  <c r="K292" i="1"/>
  <c r="K270" i="1"/>
  <c r="K269" i="1"/>
  <c r="K268" i="1"/>
  <c r="K267" i="1"/>
  <c r="K295" i="1"/>
  <c r="K266" i="1"/>
  <c r="K294" i="1"/>
  <c r="K265" i="1"/>
  <c r="H322" i="1"/>
  <c r="K287" i="1"/>
  <c r="I277" i="1"/>
  <c r="K282" i="1"/>
  <c r="K228" i="1"/>
  <c r="K240" i="1" s="1"/>
  <c r="K285" i="1"/>
  <c r="K281" i="1"/>
  <c r="K296" i="1" l="1"/>
  <c r="K187" i="1"/>
  <c r="K186" i="1"/>
  <c r="K193" i="1"/>
  <c r="K185" i="1"/>
  <c r="K192" i="1"/>
  <c r="K184" i="1"/>
  <c r="K191" i="1"/>
  <c r="K183" i="1"/>
  <c r="K190" i="1"/>
  <c r="K189" i="1"/>
  <c r="K188" i="1"/>
  <c r="K195" i="1"/>
  <c r="K194" i="1"/>
  <c r="I296" i="1"/>
  <c r="I280" i="1"/>
  <c r="I288" i="1" s="1"/>
  <c r="K264" i="1"/>
  <c r="K274" i="1" s="1"/>
  <c r="I270" i="1"/>
  <c r="I274" i="1" s="1"/>
  <c r="K280" i="1"/>
  <c r="K277" i="1" s="1"/>
  <c r="K288" i="1" s="1"/>
  <c r="I186" i="1"/>
  <c r="I193" i="1"/>
  <c r="I185" i="1"/>
  <c r="I188" i="1"/>
  <c r="I192" i="1"/>
  <c r="I184" i="1"/>
  <c r="I190" i="1"/>
  <c r="I191" i="1"/>
  <c r="I183" i="1"/>
  <c r="I189" i="1"/>
  <c r="I187" i="1"/>
  <c r="I195" i="1"/>
  <c r="I194" i="1"/>
  <c r="H325" i="1"/>
  <c r="I182" i="1" l="1"/>
  <c r="I197" i="1" s="1"/>
  <c r="K182" i="1"/>
  <c r="K197" i="1" s="1"/>
  <c r="P314" i="1"/>
  <c r="K52" i="1" s="1"/>
  <c r="I319" i="1"/>
  <c r="I321" i="1"/>
  <c r="I320" i="1"/>
  <c r="I322" i="1"/>
  <c r="I324" i="1"/>
  <c r="I323" i="1"/>
  <c r="I318" i="1"/>
  <c r="I325" i="1" l="1"/>
</calcChain>
</file>

<file path=xl/sharedStrings.xml><?xml version="1.0" encoding="utf-8"?>
<sst xmlns="http://schemas.openxmlformats.org/spreadsheetml/2006/main" count="424" uniqueCount="283">
  <si>
    <t>WESTPAC NEW  ZEALAND LIMITED</t>
  </si>
  <si>
    <t>Covered Bond Programme (New Zealand)</t>
  </si>
  <si>
    <t>Issuer</t>
  </si>
  <si>
    <t>Fitch</t>
  </si>
  <si>
    <t>Moody's</t>
  </si>
  <si>
    <t>Unsecured Rating</t>
  </si>
  <si>
    <t>Short Term</t>
  </si>
  <si>
    <t>F1</t>
  </si>
  <si>
    <t>P-1</t>
  </si>
  <si>
    <t>Long Term</t>
  </si>
  <si>
    <t>A+</t>
  </si>
  <si>
    <t>A1</t>
  </si>
  <si>
    <t>Outlook</t>
  </si>
  <si>
    <t>Stable</t>
  </si>
  <si>
    <r>
      <t xml:space="preserve">Secured Rating </t>
    </r>
    <r>
      <rPr>
        <b/>
        <i/>
        <sz val="8"/>
        <rFont val="Arial"/>
        <family val="2"/>
      </rPr>
      <t>(Covered Bond)</t>
    </r>
  </si>
  <si>
    <t>AAA</t>
  </si>
  <si>
    <t>Aaa</t>
  </si>
  <si>
    <t>P8</t>
  </si>
  <si>
    <t>P3</t>
  </si>
  <si>
    <t>Westpac Securities NZ Limited (acting through London Branch)</t>
  </si>
  <si>
    <t>Cash Manager</t>
  </si>
  <si>
    <t>Westpac Securitisation Management NZ Ltd</t>
  </si>
  <si>
    <t>P6</t>
  </si>
  <si>
    <t>P2</t>
  </si>
  <si>
    <t>Seller and Group Guarantor</t>
  </si>
  <si>
    <t>Westpac New Zealand Limited</t>
  </si>
  <si>
    <t>Administrative Agent</t>
  </si>
  <si>
    <t>P4</t>
  </si>
  <si>
    <t>P5</t>
  </si>
  <si>
    <t>Covered Bond Guarantor</t>
  </si>
  <si>
    <t>Westpac NZ Covered Bond Limited</t>
  </si>
  <si>
    <t>CB Swap Provider</t>
  </si>
  <si>
    <t>Westpac Banking Corporation</t>
  </si>
  <si>
    <t>P9</t>
  </si>
  <si>
    <t>P1</t>
  </si>
  <si>
    <t>Security Trustee</t>
  </si>
  <si>
    <t>NZGT (WNZCB) Security Trustee Limited</t>
  </si>
  <si>
    <t>GI Account Bank</t>
  </si>
  <si>
    <t>P10</t>
  </si>
  <si>
    <t>P11</t>
  </si>
  <si>
    <t>Servicer</t>
  </si>
  <si>
    <t>Stand-by Account Bank</t>
  </si>
  <si>
    <t>All amounts in New Zealand dollars</t>
  </si>
  <si>
    <t>Portfolio Loan Summary</t>
  </si>
  <si>
    <t>Reporting Date</t>
  </si>
  <si>
    <t>Period Start Date</t>
  </si>
  <si>
    <t>Period End Date</t>
  </si>
  <si>
    <t>Number of Housing Loans</t>
  </si>
  <si>
    <t>Housing Loan Pool Size (NZ$)</t>
  </si>
  <si>
    <t>Other Assets (Cash/Intercompany Balances) (NZ$)</t>
  </si>
  <si>
    <t xml:space="preserve"> </t>
  </si>
  <si>
    <t>Average Housing Loan Balance (NZ$)</t>
  </si>
  <si>
    <t>Maximum Housing Loan Balance (NZ$)</t>
  </si>
  <si>
    <t>Weighted Average Current Loan-to-Value Limit</t>
  </si>
  <si>
    <t>Weighted Average Current Loan-to-Value Ratio</t>
  </si>
  <si>
    <t>Weighted Average Current Loan-to-Value Ratio (Unindexed)</t>
  </si>
  <si>
    <r>
      <t>Weighted Average Current Loan-to-Value Ratio (Indexed)</t>
    </r>
    <r>
      <rPr>
        <vertAlign val="superscript"/>
        <sz val="10"/>
        <rFont val="Arial"/>
        <family val="2"/>
      </rPr>
      <t xml:space="preserve"> 1</t>
    </r>
  </si>
  <si>
    <t>Weighted Average Interest Rate (%)</t>
  </si>
  <si>
    <r>
      <t>Weighted Average Seasoning (months)</t>
    </r>
    <r>
      <rPr>
        <vertAlign val="superscript"/>
        <sz val="10"/>
        <rFont val="Arial"/>
        <family val="2"/>
      </rPr>
      <t xml:space="preserve"> 2</t>
    </r>
  </si>
  <si>
    <t>Weighted Average Remaining Term to Maturity (months)</t>
  </si>
  <si>
    <t>Maximum Remaining Term to Maturity (months)</t>
  </si>
  <si>
    <t>WAL of cover pool (yrs) - Legal Term To Maturity</t>
  </si>
  <si>
    <t xml:space="preserve">WAL of outstanding cover bond (yrs) </t>
  </si>
  <si>
    <t xml:space="preserve">Are construction loans part of the eligible assets? </t>
  </si>
  <si>
    <t>No</t>
  </si>
  <si>
    <r>
      <t>Are ABS allowed in the Cover pool (Yes/No)?</t>
    </r>
    <r>
      <rPr>
        <b/>
        <sz val="10"/>
        <rFont val="Arial"/>
        <family val="2"/>
      </rPr>
      <t/>
    </r>
  </si>
  <si>
    <t>% of Housing Loans secured by residential mortgages</t>
  </si>
  <si>
    <t>% of non first lien mortgages in the cover pool</t>
  </si>
  <si>
    <t>% of insured mortgages in the cover pool</t>
  </si>
  <si>
    <t>% of guaranteed loans</t>
  </si>
  <si>
    <t xml:space="preserve">% of buy-to-let </t>
  </si>
  <si>
    <t>Not available</t>
  </si>
  <si>
    <t>% of non owner occupied</t>
  </si>
  <si>
    <t>% of second home</t>
  </si>
  <si>
    <t>% of self certified loans</t>
  </si>
  <si>
    <r>
      <t xml:space="preserve">% of limited certification loans </t>
    </r>
    <r>
      <rPr>
        <vertAlign val="superscript"/>
        <sz val="10"/>
        <rFont val="Arial"/>
        <family val="2"/>
      </rPr>
      <t>15)</t>
    </r>
  </si>
  <si>
    <t>% of ECB eligible assets in cover pool</t>
  </si>
  <si>
    <t>Describe the effect of a 15% drop in house prices to the current OC</t>
  </si>
  <si>
    <t>No Impact</t>
  </si>
  <si>
    <t>% Eligible assets in pool</t>
  </si>
  <si>
    <t>Revenue Receipts for the Period</t>
  </si>
  <si>
    <t>Principal Receipts for the Period</t>
  </si>
  <si>
    <r>
      <rPr>
        <i/>
        <vertAlign val="superscript"/>
        <sz val="9"/>
        <rFont val="Arial"/>
        <family val="2"/>
      </rPr>
      <t>1</t>
    </r>
    <r>
      <rPr>
        <i/>
        <sz val="9"/>
        <rFont val="Arial"/>
        <family val="2"/>
      </rPr>
      <t xml:space="preserve"> Index used: CoreLogic House Price Index quarterly index.</t>
    </r>
  </si>
  <si>
    <r>
      <rPr>
        <i/>
        <vertAlign val="superscript"/>
        <sz val="9"/>
        <rFont val="Arial"/>
        <family val="2"/>
      </rPr>
      <t xml:space="preserve">2 </t>
    </r>
    <r>
      <rPr>
        <i/>
        <sz val="9"/>
        <rFont val="Arial"/>
        <family val="2"/>
      </rPr>
      <t>Calculated using the most recent restructure date of a loan where applicable.</t>
    </r>
  </si>
  <si>
    <t>Asset Coverage Test</t>
  </si>
  <si>
    <t>NZ$</t>
  </si>
  <si>
    <t>ACT9</t>
  </si>
  <si>
    <t>A</t>
  </si>
  <si>
    <t xml:space="preserve">The lower of: </t>
  </si>
  <si>
    <t>ACT2</t>
  </si>
  <si>
    <t xml:space="preserve">a) LTV Adjusted Outstanding Principal Balance </t>
  </si>
  <si>
    <t>N/A</t>
  </si>
  <si>
    <t>ACT6</t>
  </si>
  <si>
    <t>b) Asset Percentage Adjusted Outstanding Principal Balance</t>
  </si>
  <si>
    <t>ACT7</t>
  </si>
  <si>
    <t>c) Indexed LTV Adjusted Outstanding Principal Balance</t>
  </si>
  <si>
    <t>ACT12</t>
  </si>
  <si>
    <t>B</t>
  </si>
  <si>
    <t xml:space="preserve">Principal Receipts </t>
  </si>
  <si>
    <t>ACT15</t>
  </si>
  <si>
    <t>C</t>
  </si>
  <si>
    <t>Unutilised Advances under the Intercompany &amp; Subordinated Loan Accounts</t>
  </si>
  <si>
    <t>ACT18</t>
  </si>
  <si>
    <t>D</t>
  </si>
  <si>
    <t>Aggregate amount of any Substitution Assets &amp; Authorised Investments</t>
  </si>
  <si>
    <t>ACT27</t>
  </si>
  <si>
    <t>Z</t>
  </si>
  <si>
    <t xml:space="preserve">Negative Carry adjustment </t>
  </si>
  <si>
    <t>ACT33</t>
  </si>
  <si>
    <t>Adjusted Aggregate Loan Amount</t>
  </si>
  <si>
    <t>ACT24</t>
  </si>
  <si>
    <t>NZD equivalent of aggregate Principal Amount Outstanding of Covered Bonds</t>
  </si>
  <si>
    <t>Excess / (Shortfall) (Amount of Demand Loan)</t>
  </si>
  <si>
    <t>ACT39</t>
  </si>
  <si>
    <t>Asset Coverage Test Passed</t>
  </si>
  <si>
    <t>YES</t>
  </si>
  <si>
    <t>ACT3</t>
  </si>
  <si>
    <t>Asset Percentage (Current Contractual)</t>
  </si>
  <si>
    <t>Asset Percentage (Minimum Contractual)</t>
  </si>
  <si>
    <t xml:space="preserve">Overcollateralisation </t>
  </si>
  <si>
    <t xml:space="preserve">Minimum contractual </t>
  </si>
  <si>
    <t>Current contractual (based on current Asset Percentage)</t>
  </si>
  <si>
    <t xml:space="preserve">Current (value of assets in cover pool / face value of covered bonds) </t>
  </si>
  <si>
    <t>Issuer Event of Default Occurred</t>
  </si>
  <si>
    <t>NO</t>
  </si>
  <si>
    <t>Servicer Termination Event</t>
  </si>
  <si>
    <t>Pre Maturity Test Breach</t>
  </si>
  <si>
    <t>Notice to Pay</t>
  </si>
  <si>
    <t>CB Guarantor Event of Default</t>
  </si>
  <si>
    <t>Portfolio Profile Distribution</t>
  </si>
  <si>
    <t>Balance</t>
  </si>
  <si>
    <t>Number of loans</t>
  </si>
  <si>
    <t>%</t>
  </si>
  <si>
    <t>Payment Type</t>
  </si>
  <si>
    <t>Principal and Interest</t>
  </si>
  <si>
    <t>Interest Only</t>
  </si>
  <si>
    <t>Others</t>
  </si>
  <si>
    <t xml:space="preserve">Total </t>
  </si>
  <si>
    <t>Interest Rate Type</t>
  </si>
  <si>
    <t>Fixed Interest Amount</t>
  </si>
  <si>
    <t>Variable Interest Amount</t>
  </si>
  <si>
    <t>Capped Interest Amount</t>
  </si>
  <si>
    <t>Total</t>
  </si>
  <si>
    <t>Geographic Distribution</t>
  </si>
  <si>
    <t>Auckland</t>
  </si>
  <si>
    <t>Bay of Plenty</t>
  </si>
  <si>
    <t>Canterbury/West Coast</t>
  </si>
  <si>
    <t>Gisborne/Hawkes Bay</t>
  </si>
  <si>
    <t>Nelson/Marlborough</t>
  </si>
  <si>
    <t>Otago/Southland</t>
  </si>
  <si>
    <t>Northland</t>
  </si>
  <si>
    <t>Taranaki/Wanganui</t>
  </si>
  <si>
    <t>Waikato</t>
  </si>
  <si>
    <t>Wellington</t>
  </si>
  <si>
    <t xml:space="preserve">Current Loan Balance </t>
  </si>
  <si>
    <t>&lt;= 50,000</t>
  </si>
  <si>
    <t>50,001 - 100,000</t>
  </si>
  <si>
    <t>100,001 - 150,000</t>
  </si>
  <si>
    <t>150,001 - 200,000</t>
  </si>
  <si>
    <t>200,001 - 250,000</t>
  </si>
  <si>
    <t>250,001 - 300,000</t>
  </si>
  <si>
    <t>300,001 - 350,000</t>
  </si>
  <si>
    <t>350,001 - 400,000</t>
  </si>
  <si>
    <t>400,001 - 450,000</t>
  </si>
  <si>
    <t>450,001 - 500,000</t>
  </si>
  <si>
    <t>500,001 - 750,000</t>
  </si>
  <si>
    <t>750,001 - 1,000,000</t>
  </si>
  <si>
    <t>1,000,001 - 1,500,000</t>
  </si>
  <si>
    <t>&gt; 1,500,000</t>
  </si>
  <si>
    <t>Current Loan To Value Ratio (Unindexed)</t>
  </si>
  <si>
    <t>&lt;= 5.00%</t>
  </si>
  <si>
    <t>5.01% - 10.00%</t>
  </si>
  <si>
    <t>10.01% - 15.00%</t>
  </si>
  <si>
    <t>15.01% - 20.00%</t>
  </si>
  <si>
    <t>20.01% - 25.00%</t>
  </si>
  <si>
    <t>25.01% - 30.00%</t>
  </si>
  <si>
    <t>30.01% - 35.00%</t>
  </si>
  <si>
    <t>35.01% - 40.00%</t>
  </si>
  <si>
    <t>40.01% - 45.00%</t>
  </si>
  <si>
    <t>45.01% - 50.00%</t>
  </si>
  <si>
    <t>Up to  50.00%</t>
  </si>
  <si>
    <t>50.01% - 55.00%</t>
  </si>
  <si>
    <t>55.01% - 60.00%</t>
  </si>
  <si>
    <t>60.01% - 65.00%</t>
  </si>
  <si>
    <t>65.01% - 70.00%</t>
  </si>
  <si>
    <t>70.01% - 75.00%</t>
  </si>
  <si>
    <t>75.01% - 80.00%</t>
  </si>
  <si>
    <t>80.01% - 85.00%</t>
  </si>
  <si>
    <t>85.01% - 90.00%</t>
  </si>
  <si>
    <t>90.01% - 95.00%</t>
  </si>
  <si>
    <t>95.01% - 100.00%</t>
  </si>
  <si>
    <t>&gt; 100.01%</t>
  </si>
  <si>
    <r>
      <t>Current Loan To Value Ratio (Indexed)</t>
    </r>
    <r>
      <rPr>
        <b/>
        <i/>
        <vertAlign val="superscript"/>
        <sz val="10"/>
        <rFont val="Arial"/>
        <family val="2"/>
      </rPr>
      <t xml:space="preserve"> 3</t>
    </r>
  </si>
  <si>
    <t>Up to 50.00%</t>
  </si>
  <si>
    <t>Ref Indexed LVR 100.01% - 105.00%</t>
  </si>
  <si>
    <t>Ref Indexed LVR 105.01% - 110.00%</t>
  </si>
  <si>
    <t>Ref Indexed LVR &gt; 110.00%</t>
  </si>
  <si>
    <r>
      <rPr>
        <i/>
        <vertAlign val="superscript"/>
        <sz val="9"/>
        <rFont val="Arial"/>
        <family val="2"/>
      </rPr>
      <t>3</t>
    </r>
    <r>
      <rPr>
        <i/>
        <sz val="9"/>
        <rFont val="Arial"/>
        <family val="2"/>
      </rPr>
      <t xml:space="preserve"> Index used: CoreLogic House Price Index quarterly index</t>
    </r>
  </si>
  <si>
    <t xml:space="preserve">Current Limit Loan To Value Ratio </t>
  </si>
  <si>
    <r>
      <t>Seasoning</t>
    </r>
    <r>
      <rPr>
        <i/>
        <vertAlign val="superscript"/>
        <sz val="10"/>
        <rFont val="Arial"/>
        <family val="2"/>
      </rPr>
      <t xml:space="preserve"> 4</t>
    </r>
  </si>
  <si>
    <t>Less Than 6 mths</t>
  </si>
  <si>
    <t>6 mths - 1yr</t>
  </si>
  <si>
    <t>1yr - 2yrs</t>
  </si>
  <si>
    <t>2yrs - 3yrs</t>
  </si>
  <si>
    <t>3yrs - 4yrs</t>
  </si>
  <si>
    <t>4yrs - 5yrs</t>
  </si>
  <si>
    <t>5yrs - 6yrs</t>
  </si>
  <si>
    <t>6yrs - 7yrs</t>
  </si>
  <si>
    <t>7yrs - 8yrs</t>
  </si>
  <si>
    <t>8yrs - 9yrs</t>
  </si>
  <si>
    <t>9yrs - 10yrs</t>
  </si>
  <si>
    <t>More Than 10yrs</t>
  </si>
  <si>
    <r>
      <rPr>
        <i/>
        <vertAlign val="superscript"/>
        <sz val="9"/>
        <rFont val="Arial"/>
        <family val="2"/>
      </rPr>
      <t xml:space="preserve">4 </t>
    </r>
    <r>
      <rPr>
        <i/>
        <sz val="9"/>
        <rFont val="Arial"/>
        <family val="2"/>
      </rPr>
      <t>Calculated using the most recent restructure date of a loan where applicable.</t>
    </r>
  </si>
  <si>
    <t>Interest Only Expiry Date Remaining Period</t>
  </si>
  <si>
    <t>More Than 5 yrs</t>
  </si>
  <si>
    <t>Fixed Rate Expiry Date Remaining Period</t>
  </si>
  <si>
    <t>Remaining Tenor</t>
  </si>
  <si>
    <t>705A</t>
  </si>
  <si>
    <t>Less Than 1 yr</t>
  </si>
  <si>
    <t>1yr - 5yrs</t>
  </si>
  <si>
    <t>5yrs - 10yrs</t>
  </si>
  <si>
    <t>10yrs - 15yrs</t>
  </si>
  <si>
    <t>15yrs - 20yrs</t>
  </si>
  <si>
    <t>20yrs - 25yrs</t>
  </si>
  <si>
    <t>25yrs - 30yrs</t>
  </si>
  <si>
    <t>25yrs - 27yrs</t>
  </si>
  <si>
    <t>27yrs - 30yrs</t>
  </si>
  <si>
    <t>More Than 30 yrs</t>
  </si>
  <si>
    <t>Term to Maturity (Expected)</t>
  </si>
  <si>
    <t>TBD</t>
  </si>
  <si>
    <t>New</t>
  </si>
  <si>
    <t>More Than 10 yrs</t>
  </si>
  <si>
    <t>20yrs - 23yrs</t>
  </si>
  <si>
    <t>23yrs - 25yrs</t>
  </si>
  <si>
    <t>Total by Maturity</t>
  </si>
  <si>
    <t>Delinquencies Information</t>
  </si>
  <si>
    <t>31-60 days</t>
  </si>
  <si>
    <t>61-90 days</t>
  </si>
  <si>
    <t>91-120 days</t>
  </si>
  <si>
    <t>121 + days</t>
  </si>
  <si>
    <t>Prepayment Information (CPR)</t>
  </si>
  <si>
    <t>1 Month CPR (Pre-repurchases)</t>
  </si>
  <si>
    <t>3 Month CPR (%)</t>
  </si>
  <si>
    <t>12 Month CPR (%)</t>
  </si>
  <si>
    <t>Cumulative</t>
  </si>
  <si>
    <t>Bond Legal Maturity</t>
  </si>
  <si>
    <t>Series Number</t>
  </si>
  <si>
    <t>ISIN</t>
  </si>
  <si>
    <t>Issue Date</t>
  </si>
  <si>
    <t>Currency</t>
  </si>
  <si>
    <t>Issue Amount (M)</t>
  </si>
  <si>
    <t>FX Rate</t>
  </si>
  <si>
    <t xml:space="preserve">Issue Amount NZD </t>
  </si>
  <si>
    <t>Coupon Frequency</t>
  </si>
  <si>
    <t>Coupon Rate</t>
  </si>
  <si>
    <t>Legal Maturity Date</t>
  </si>
  <si>
    <t>Extended Due</t>
  </si>
  <si>
    <t>Note Type</t>
  </si>
  <si>
    <t>Maturity Yrs</t>
  </si>
  <si>
    <t>XS0638499367</t>
  </si>
  <si>
    <t>EUR</t>
  </si>
  <si>
    <t>CHF0181379543</t>
  </si>
  <si>
    <t>CHF</t>
  </si>
  <si>
    <t xml:space="preserve">XS1079993538 </t>
  </si>
  <si>
    <t>Series 2015-1</t>
  </si>
  <si>
    <t>XS1298529097</t>
  </si>
  <si>
    <t>Series 2015-2</t>
  </si>
  <si>
    <t>XS1338933697</t>
  </si>
  <si>
    <t>Annual</t>
  </si>
  <si>
    <t>Soft Bullet</t>
  </si>
  <si>
    <t>Series 2021-1</t>
  </si>
  <si>
    <t>XS2348324414</t>
  </si>
  <si>
    <t>Series 2022-1</t>
  </si>
  <si>
    <t>XS2500847657</t>
  </si>
  <si>
    <t>Series 2023-1</t>
  </si>
  <si>
    <t>XS2597905905</t>
  </si>
  <si>
    <t>2yr - 3yrs</t>
  </si>
  <si>
    <t>3yr - 4yrs</t>
  </si>
  <si>
    <t>4yr - 5yrs</t>
  </si>
  <si>
    <t>5yr - 10yrs</t>
  </si>
  <si>
    <t>Certain information regarding the Loans</t>
  </si>
  <si>
    <t>Servicer, Covered Bond Guarantor and/or the Borrower.  Columns stating percentage amounts may not add up to 100% due to rounding.  This information is provided for information purposes only.</t>
  </si>
  <si>
    <t xml:space="preserve">The statistical and other information contained in the tables above regarding the Loans in the Portfolio has been compiled as at the Reporting Date.  The information relating to a Loan and/or the Portfolio may change after that date, including as a result of actions by the Seller,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</si>
</sst>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3" formatCode="_-* #,##0.00_-;\-* #,##0.00_-;_-* &quot;-&quot;??_-;_-@_-"/>
    <numFmt numFmtId="164" formatCode="dd\-mmm\-yyyy"/>
    <numFmt numFmtId="165" formatCode="_(* #,##0.00_);_(* \(#,##0.00\);_(* &quot;-&quot;??_);_(@_)"/>
    <numFmt numFmtId="166" formatCode="0.0%"/>
    <numFmt numFmtId="167" formatCode="_-* #,##0.00000_-;\-* #,##0.00000_-;_-* &quot;-&quot;??_-;_-@_-"/>
    <numFmt numFmtId="168" formatCode="#,##0.00_ ;[Red]\-#,##0.00\ "/>
    <numFmt numFmtId="169" formatCode="#,##0_ ;[Red]\-#,##0\ "/>
    <numFmt numFmtId="170" formatCode="0.0000%"/>
    <numFmt numFmtId="171" formatCode="0.000%"/>
    <numFmt numFmtId="172" formatCode="0.00000"/>
    <numFmt numFmtId="173" formatCode="0.0000000000"/>
  </numFmts>
  <fonts count="28" x14ac:knownFonts="1">
    <font>
      <sz val="11"/>
      <color theme="1"/>
      <name val="Aptos Narrow"/>
      <family val="2"/>
      <scheme val="minor"/>
    </font>
    <font>
      <sz val="11"/>
      <color theme="1"/>
      <name val="Aptos Narrow"/>
      <family val="2"/>
      <scheme val="minor"/>
    </font>
    <font>
      <sz val="10"/>
      <color theme="0"/>
      <name val="Arial"/>
      <family val="2"/>
    </font>
    <font>
      <sz val="10"/>
      <name val="Arial"/>
      <family val="2"/>
    </font>
    <font>
      <b/>
      <sz val="10"/>
      <name val="Arial"/>
      <family val="2"/>
    </font>
    <font>
      <b/>
      <sz val="16"/>
      <name val="Arial"/>
      <family val="2"/>
    </font>
    <font>
      <sz val="10"/>
      <color indexed="18"/>
      <name val="Arial"/>
      <family val="2"/>
    </font>
    <font>
      <b/>
      <i/>
      <sz val="10"/>
      <name val="Arial"/>
      <family val="2"/>
    </font>
    <font>
      <b/>
      <i/>
      <sz val="8"/>
      <name val="Arial"/>
      <family val="2"/>
    </font>
    <font>
      <sz val="10"/>
      <color indexed="62"/>
      <name val="Arial"/>
      <family val="2"/>
    </font>
    <font>
      <i/>
      <sz val="10"/>
      <name val="Arial"/>
      <family val="2"/>
    </font>
    <font>
      <i/>
      <sz val="10"/>
      <color indexed="12"/>
      <name val="Arial"/>
      <family val="2"/>
    </font>
    <font>
      <sz val="10"/>
      <color indexed="12"/>
      <name val="Arial"/>
      <family val="2"/>
    </font>
    <font>
      <sz val="10"/>
      <name val="Times New Roman"/>
      <family val="1"/>
    </font>
    <font>
      <vertAlign val="superscript"/>
      <sz val="10"/>
      <name val="Arial"/>
      <family val="2"/>
    </font>
    <font>
      <i/>
      <sz val="9"/>
      <name val="Arial"/>
      <family val="2"/>
    </font>
    <font>
      <i/>
      <vertAlign val="superscript"/>
      <sz val="9"/>
      <name val="Arial"/>
      <family val="2"/>
    </font>
    <font>
      <sz val="10"/>
      <color theme="1"/>
      <name val="Arial"/>
      <family val="2"/>
    </font>
    <font>
      <sz val="10"/>
      <name val="Times New Roman"/>
      <family val="1"/>
    </font>
    <font>
      <sz val="8"/>
      <name val="Arial"/>
      <family val="2"/>
    </font>
    <font>
      <b/>
      <i/>
      <vertAlign val="superscript"/>
      <sz val="10"/>
      <name val="Arial"/>
      <family val="2"/>
    </font>
    <font>
      <sz val="11"/>
      <color rgb="FF000000"/>
      <name val="Calibri"/>
      <family val="2"/>
    </font>
    <font>
      <i/>
      <vertAlign val="superscript"/>
      <sz val="10"/>
      <name val="Arial"/>
      <family val="2"/>
    </font>
    <font>
      <b/>
      <sz val="10"/>
      <color rgb="FFFF0000"/>
      <name val="Arial"/>
      <family val="2"/>
    </font>
    <font>
      <sz val="10"/>
      <color rgb="FFEAEAEA"/>
      <name val="Arial"/>
      <family val="2"/>
    </font>
    <font>
      <sz val="10"/>
      <color rgb="FF002060"/>
      <name val="Arial"/>
      <family val="2"/>
    </font>
    <font>
      <sz val="10"/>
      <color rgb="FFFF0000"/>
      <name val="Arial"/>
      <family val="2"/>
    </font>
    <font>
      <sz val="10"/>
      <color theme="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2">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9" fontId="1" fillId="0" borderId="0" applyFont="0" applyFill="0" applyBorder="0" applyAlignment="0" applyProtection="0"/>
    <xf numFmtId="165" fontId="1" fillId="0" borderId="0" applyFont="0" applyFill="0" applyBorder="0" applyAlignment="0" applyProtection="0"/>
    <xf numFmtId="0" fontId="18" fillId="0" borderId="0"/>
    <xf numFmtId="0" fontId="3" fillId="0" borderId="0"/>
    <xf numFmtId="0" fontId="1" fillId="0" borderId="0"/>
  </cellStyleXfs>
  <cellXfs count="164">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Continuous"/>
    </xf>
    <xf numFmtId="0" fontId="2" fillId="0" borderId="0" xfId="0" applyFont="1" applyAlignment="1">
      <alignment horizontal="centerContinuous"/>
    </xf>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2" xfId="0" applyFont="1" applyBorder="1" applyAlignment="1">
      <alignment horizontal="center"/>
    </xf>
    <xf numFmtId="0" fontId="3" fillId="0" borderId="2" xfId="0" applyFont="1" applyBorder="1"/>
    <xf numFmtId="0" fontId="3" fillId="0" borderId="3" xfId="0" applyFont="1" applyBorder="1"/>
    <xf numFmtId="0" fontId="4" fillId="0" borderId="4" xfId="0" applyFont="1" applyBorder="1" applyAlignment="1">
      <alignment horizontal="left"/>
    </xf>
    <xf numFmtId="0" fontId="4" fillId="0" borderId="0" xfId="0" applyFont="1" applyAlignment="1">
      <alignment horizontal="left"/>
    </xf>
    <xf numFmtId="0" fontId="3" fillId="0" borderId="5" xfId="0" applyFont="1" applyBorder="1"/>
    <xf numFmtId="0" fontId="3" fillId="0" borderId="4" xfId="0" applyFont="1" applyBorder="1" applyAlignment="1">
      <alignment horizontal="left"/>
    </xf>
    <xf numFmtId="0" fontId="3" fillId="0" borderId="0" xfId="0" applyFont="1" applyAlignment="1">
      <alignment horizontal="left"/>
    </xf>
    <xf numFmtId="164" fontId="2" fillId="0" borderId="0" xfId="0" applyNumberFormat="1" applyFont="1" applyAlignment="1">
      <alignment horizontal="centerContinuous"/>
    </xf>
    <xf numFmtId="164" fontId="6" fillId="0" borderId="0" xfId="0" applyNumberFormat="1" applyFont="1" applyAlignment="1">
      <alignment horizontal="centerContinuous"/>
    </xf>
    <xf numFmtId="0" fontId="6" fillId="0" borderId="0" xfId="0" applyFont="1" applyAlignment="1">
      <alignment horizontal="centerContinuous"/>
    </xf>
    <xf numFmtId="0" fontId="6" fillId="0" borderId="0" xfId="0" applyFont="1"/>
    <xf numFmtId="0" fontId="6" fillId="0" borderId="5" xfId="0" applyFont="1" applyBorder="1"/>
    <xf numFmtId="0" fontId="6" fillId="0" borderId="6" xfId="0" applyFont="1" applyBorder="1" applyAlignment="1">
      <alignment horizontal="centerContinuous"/>
    </xf>
    <xf numFmtId="0" fontId="6" fillId="0" borderId="7" xfId="0" applyFont="1" applyBorder="1" applyAlignment="1">
      <alignment horizontal="centerContinuous"/>
    </xf>
    <xf numFmtId="164" fontId="6" fillId="0" borderId="7" xfId="0" applyNumberFormat="1" applyFont="1" applyBorder="1" applyAlignment="1">
      <alignment horizontal="centerContinuous"/>
    </xf>
    <xf numFmtId="0" fontId="6" fillId="0" borderId="7" xfId="0" applyFont="1" applyBorder="1"/>
    <xf numFmtId="0" fontId="6" fillId="0" borderId="8" xfId="0" applyFont="1" applyBorder="1"/>
    <xf numFmtId="0" fontId="7" fillId="0" borderId="0" xfId="0" applyFont="1"/>
    <xf numFmtId="0" fontId="7" fillId="0" borderId="0" xfId="0" applyFont="1" applyAlignment="1">
      <alignment horizontal="center"/>
    </xf>
    <xf numFmtId="0" fontId="7" fillId="0" borderId="0" xfId="3" applyFont="1"/>
    <xf numFmtId="0" fontId="1" fillId="0" borderId="0" xfId="3"/>
    <xf numFmtId="0" fontId="7" fillId="0" borderId="0" xfId="3" applyFont="1" applyAlignment="1">
      <alignment horizontal="center"/>
    </xf>
    <xf numFmtId="0" fontId="3" fillId="0" borderId="0" xfId="3" applyFont="1" applyAlignment="1">
      <alignment horizontal="center"/>
    </xf>
    <xf numFmtId="0" fontId="3" fillId="0" borderId="0" xfId="3" applyFont="1"/>
    <xf numFmtId="14" fontId="3" fillId="0" borderId="0" xfId="3" applyNumberFormat="1" applyFont="1" applyAlignment="1">
      <alignment horizontal="center"/>
    </xf>
    <xf numFmtId="164" fontId="9" fillId="0" borderId="0" xfId="0" applyNumberFormat="1" applyFont="1"/>
    <xf numFmtId="0" fontId="3" fillId="2" borderId="1" xfId="0" applyFont="1" applyFill="1" applyBorder="1"/>
    <xf numFmtId="0" fontId="4" fillId="2" borderId="2" xfId="0" applyFont="1" applyFill="1" applyBorder="1"/>
    <xf numFmtId="0" fontId="3" fillId="2" borderId="2" xfId="0" applyFont="1" applyFill="1" applyBorder="1"/>
    <xf numFmtId="0" fontId="3" fillId="2" borderId="2" xfId="3" applyFont="1" applyFill="1" applyBorder="1"/>
    <xf numFmtId="0" fontId="3" fillId="2" borderId="3" xfId="0" applyFont="1" applyFill="1" applyBorder="1"/>
    <xf numFmtId="0" fontId="3" fillId="2" borderId="4" xfId="0" applyFont="1" applyFill="1" applyBorder="1"/>
    <xf numFmtId="0" fontId="4" fillId="2" borderId="0" xfId="0" applyFont="1" applyFill="1"/>
    <xf numFmtId="0" fontId="3" fillId="2" borderId="0" xfId="0" applyFont="1" applyFill="1"/>
    <xf numFmtId="0" fontId="3" fillId="2" borderId="0" xfId="3" applyFont="1" applyFill="1"/>
    <xf numFmtId="0" fontId="3" fillId="2" borderId="5" xfId="0" applyFont="1" applyFill="1" applyBorder="1"/>
    <xf numFmtId="0" fontId="3" fillId="2" borderId="6" xfId="0" applyFont="1" applyFill="1" applyBorder="1"/>
    <xf numFmtId="0" fontId="4" fillId="2" borderId="7" xfId="0" applyFont="1" applyFill="1" applyBorder="1"/>
    <xf numFmtId="0" fontId="3" fillId="2" borderId="7" xfId="0" applyFont="1" applyFill="1" applyBorder="1"/>
    <xf numFmtId="0" fontId="3" fillId="3" borderId="7" xfId="3" applyFont="1" applyFill="1" applyBorder="1"/>
    <xf numFmtId="0" fontId="3" fillId="2" borderId="7" xfId="3" applyFont="1" applyFill="1" applyBorder="1"/>
    <xf numFmtId="0" fontId="3" fillId="2" borderId="8" xfId="0" applyFont="1" applyFill="1" applyBorder="1"/>
    <xf numFmtId="0" fontId="10" fillId="0" borderId="0" xfId="0" applyFont="1"/>
    <xf numFmtId="0" fontId="7" fillId="2" borderId="0" xfId="0" applyFont="1" applyFill="1"/>
    <xf numFmtId="0" fontId="3" fillId="2" borderId="0" xfId="0" applyFont="1" applyFill="1" applyAlignment="1">
      <alignment horizontal="right"/>
    </xf>
    <xf numFmtId="0" fontId="11" fillId="2" borderId="0" xfId="0" applyFont="1" applyFill="1"/>
    <xf numFmtId="164" fontId="3" fillId="2" borderId="0" xfId="3" applyNumberFormat="1" applyFont="1" applyFill="1"/>
    <xf numFmtId="0" fontId="12" fillId="2" borderId="0" xfId="0" applyFont="1" applyFill="1"/>
    <xf numFmtId="38" fontId="3" fillId="2" borderId="0" xfId="3" applyNumberFormat="1" applyFont="1" applyFill="1"/>
    <xf numFmtId="38" fontId="3" fillId="0" borderId="0" xfId="0" applyNumberFormat="1" applyFont="1" applyAlignment="1">
      <alignment horizontal="left"/>
    </xf>
    <xf numFmtId="38" fontId="3" fillId="0" borderId="0" xfId="0" applyNumberFormat="1" applyFont="1"/>
    <xf numFmtId="10" fontId="3" fillId="2" borderId="0" xfId="3" applyNumberFormat="1" applyFont="1" applyFill="1"/>
    <xf numFmtId="0" fontId="3" fillId="2" borderId="0" xfId="4" applyFont="1" applyFill="1"/>
    <xf numFmtId="10" fontId="3" fillId="0" borderId="0" xfId="0" applyNumberFormat="1" applyFont="1"/>
    <xf numFmtId="10" fontId="3" fillId="2" borderId="0" xfId="5" applyNumberFormat="1" applyFont="1" applyFill="1" applyBorder="1"/>
    <xf numFmtId="2" fontId="3" fillId="2" borderId="0" xfId="6" applyNumberFormat="1" applyFont="1" applyFill="1" applyBorder="1"/>
    <xf numFmtId="0" fontId="3" fillId="2" borderId="0" xfId="3" applyFont="1" applyFill="1" applyAlignment="1">
      <alignment horizontal="right"/>
    </xf>
    <xf numFmtId="3" fontId="3" fillId="2" borderId="0" xfId="3" applyNumberFormat="1" applyFont="1" applyFill="1"/>
    <xf numFmtId="0" fontId="15" fillId="0" borderId="0" xfId="0" applyFont="1" applyAlignment="1">
      <alignment vertical="center"/>
    </xf>
    <xf numFmtId="0" fontId="2" fillId="0" borderId="0" xfId="0" applyFont="1" applyAlignment="1">
      <alignment horizontal="left"/>
    </xf>
    <xf numFmtId="3" fontId="3" fillId="0" borderId="0" xfId="0" applyNumberFormat="1" applyFont="1"/>
    <xf numFmtId="0" fontId="4" fillId="2" borderId="0" xfId="7" applyFont="1" applyFill="1"/>
    <xf numFmtId="0" fontId="3" fillId="2" borderId="0" xfId="7" applyFont="1" applyFill="1"/>
    <xf numFmtId="167" fontId="3" fillId="0" borderId="0" xfId="0" applyNumberFormat="1" applyFont="1"/>
    <xf numFmtId="0" fontId="3" fillId="2" borderId="0" xfId="0" applyFont="1" applyFill="1" applyAlignment="1">
      <alignment horizontal="center" wrapText="1"/>
    </xf>
    <xf numFmtId="10" fontId="3" fillId="2" borderId="0" xfId="0" applyNumberFormat="1" applyFont="1" applyFill="1" applyAlignment="1">
      <alignment horizontal="center" vertical="center"/>
    </xf>
    <xf numFmtId="10" fontId="3" fillId="2" borderId="0" xfId="0" applyNumberFormat="1" applyFont="1" applyFill="1" applyAlignment="1">
      <alignment horizontal="center"/>
    </xf>
    <xf numFmtId="168" fontId="3" fillId="2" borderId="0" xfId="0" applyNumberFormat="1" applyFont="1" applyFill="1"/>
    <xf numFmtId="49" fontId="3" fillId="0" borderId="0" xfId="0" applyNumberFormat="1" applyFont="1"/>
    <xf numFmtId="168" fontId="3" fillId="2" borderId="0" xfId="3" applyNumberFormat="1" applyFont="1" applyFill="1"/>
    <xf numFmtId="10" fontId="3" fillId="2" borderId="0" xfId="0" applyNumberFormat="1" applyFont="1" applyFill="1"/>
    <xf numFmtId="169" fontId="3" fillId="2" borderId="0" xfId="3" applyNumberFormat="1" applyFont="1" applyFill="1"/>
    <xf numFmtId="0" fontId="3" fillId="0" borderId="10" xfId="0" applyFont="1" applyBorder="1" applyAlignment="1">
      <alignment horizontal="left"/>
    </xf>
    <xf numFmtId="0" fontId="3" fillId="0" borderId="10" xfId="0" applyFont="1" applyBorder="1"/>
    <xf numFmtId="168" fontId="3" fillId="2" borderId="10" xfId="0" applyNumberFormat="1" applyFont="1" applyFill="1" applyBorder="1"/>
    <xf numFmtId="10" fontId="3" fillId="2" borderId="10" xfId="0" applyNumberFormat="1" applyFont="1" applyFill="1" applyBorder="1"/>
    <xf numFmtId="169" fontId="3" fillId="2" borderId="10" xfId="0" applyNumberFormat="1" applyFont="1" applyFill="1" applyBorder="1"/>
    <xf numFmtId="0" fontId="19" fillId="0" borderId="0" xfId="0" applyFont="1" applyAlignment="1">
      <alignment horizontal="left"/>
    </xf>
    <xf numFmtId="0" fontId="10" fillId="2" borderId="0" xfId="0" applyFont="1" applyFill="1" applyAlignment="1">
      <alignment horizontal="center"/>
    </xf>
    <xf numFmtId="168" fontId="3" fillId="2" borderId="10" xfId="2" applyNumberFormat="1" applyFont="1" applyFill="1" applyBorder="1" applyAlignment="1"/>
    <xf numFmtId="10" fontId="3" fillId="2" borderId="10" xfId="2" applyNumberFormat="1" applyFont="1" applyFill="1" applyBorder="1" applyAlignment="1"/>
    <xf numFmtId="169" fontId="3" fillId="2" borderId="10" xfId="2" applyNumberFormat="1" applyFont="1" applyFill="1" applyBorder="1" applyAlignment="1"/>
    <xf numFmtId="168" fontId="3" fillId="2" borderId="0" xfId="2" applyNumberFormat="1" applyFont="1" applyFill="1" applyBorder="1" applyAlignment="1"/>
    <xf numFmtId="10" fontId="3" fillId="2" borderId="0" xfId="2" applyNumberFormat="1" applyFont="1" applyFill="1" applyBorder="1" applyAlignment="1"/>
    <xf numFmtId="169" fontId="3" fillId="2" borderId="0" xfId="2" applyNumberFormat="1" applyFont="1" applyFill="1" applyBorder="1" applyAlignment="1"/>
    <xf numFmtId="169" fontId="3" fillId="2" borderId="0" xfId="0" applyNumberFormat="1" applyFont="1" applyFill="1"/>
    <xf numFmtId="0" fontId="21" fillId="0" borderId="11" xfId="0" applyFont="1" applyBorder="1" applyAlignment="1">
      <alignment horizontal="right" vertical="center" wrapText="1"/>
    </xf>
    <xf numFmtId="0" fontId="21" fillId="0" borderId="11" xfId="0" applyFont="1" applyBorder="1" applyAlignment="1">
      <alignment vertical="center"/>
    </xf>
    <xf numFmtId="10" fontId="4" fillId="2" borderId="0" xfId="0" applyNumberFormat="1" applyFont="1" applyFill="1" applyAlignment="1">
      <alignment horizontal="center"/>
    </xf>
    <xf numFmtId="0" fontId="2" fillId="0" borderId="0" xfId="8" applyFont="1"/>
    <xf numFmtId="0" fontId="3" fillId="0" borderId="0" xfId="0" quotePrefix="1" applyFont="1"/>
    <xf numFmtId="168" fontId="3" fillId="2" borderId="0" xfId="5" applyNumberFormat="1" applyFont="1" applyFill="1" applyBorder="1" applyAlignment="1"/>
    <xf numFmtId="3" fontId="3" fillId="2" borderId="0" xfId="5" applyNumberFormat="1" applyFont="1" applyFill="1" applyBorder="1" applyAlignment="1"/>
    <xf numFmtId="3" fontId="3" fillId="2" borderId="10" xfId="2" applyNumberFormat="1" applyFont="1" applyFill="1" applyBorder="1" applyAlignment="1"/>
    <xf numFmtId="1" fontId="3" fillId="2" borderId="0" xfId="0" applyNumberFormat="1" applyFont="1" applyFill="1"/>
    <xf numFmtId="168" fontId="23" fillId="2" borderId="0" xfId="0" applyNumberFormat="1" applyFont="1" applyFill="1" applyAlignment="1">
      <alignment horizontal="center"/>
    </xf>
    <xf numFmtId="10" fontId="24" fillId="2" borderId="0" xfId="0" applyNumberFormat="1" applyFont="1" applyFill="1"/>
    <xf numFmtId="168" fontId="24" fillId="2" borderId="0" xfId="0" applyNumberFormat="1" applyFont="1" applyFill="1"/>
    <xf numFmtId="0" fontId="25" fillId="0" borderId="0" xfId="0" applyFont="1"/>
    <xf numFmtId="168" fontId="3" fillId="0" borderId="0" xfId="0" applyNumberFormat="1" applyFont="1"/>
    <xf numFmtId="3" fontId="3" fillId="2" borderId="0" xfId="0" applyNumberFormat="1" applyFont="1" applyFill="1"/>
    <xf numFmtId="0" fontId="3" fillId="0" borderId="0" xfId="0" applyFont="1" applyProtection="1">
      <protection locked="0"/>
    </xf>
    <xf numFmtId="14" fontId="2" fillId="0" borderId="0" xfId="0" applyNumberFormat="1" applyFont="1"/>
    <xf numFmtId="14" fontId="3" fillId="0" borderId="0" xfId="0" applyNumberFormat="1" applyFont="1" applyAlignment="1">
      <alignment horizontal="left"/>
    </xf>
    <xf numFmtId="43" fontId="3" fillId="2" borderId="0" xfId="1" applyFont="1" applyFill="1" applyBorder="1"/>
    <xf numFmtId="165" fontId="3" fillId="2" borderId="0" xfId="0" applyNumberFormat="1" applyFont="1" applyFill="1"/>
    <xf numFmtId="0" fontId="3" fillId="2" borderId="0" xfId="0" applyFont="1" applyFill="1" applyAlignment="1">
      <alignment horizontal="center"/>
    </xf>
    <xf numFmtId="170" fontId="3" fillId="2" borderId="0" xfId="0" applyNumberFormat="1" applyFont="1" applyFill="1"/>
    <xf numFmtId="14" fontId="3" fillId="2" borderId="0" xfId="0" applyNumberFormat="1" applyFont="1" applyFill="1"/>
    <xf numFmtId="2" fontId="3" fillId="2" borderId="0" xfId="0" applyNumberFormat="1" applyFont="1" applyFill="1" applyAlignment="1">
      <alignment horizontal="right" vertical="center"/>
    </xf>
    <xf numFmtId="171" fontId="3" fillId="2" borderId="0" xfId="0" applyNumberFormat="1" applyFont="1" applyFill="1"/>
    <xf numFmtId="172" fontId="3" fillId="2" borderId="0" xfId="0" applyNumberFormat="1" applyFont="1" applyFill="1" applyAlignment="1">
      <alignment horizontal="right" vertical="center"/>
    </xf>
    <xf numFmtId="173" fontId="3" fillId="2" borderId="0" xfId="0" applyNumberFormat="1" applyFont="1" applyFill="1"/>
    <xf numFmtId="0" fontId="26" fillId="0" borderId="0" xfId="0" applyFont="1"/>
    <xf numFmtId="14" fontId="26" fillId="0" borderId="0" xfId="0" applyNumberFormat="1" applyFont="1" applyAlignment="1">
      <alignment horizontal="left"/>
    </xf>
    <xf numFmtId="43" fontId="26" fillId="2" borderId="10" xfId="1" applyFont="1" applyFill="1" applyBorder="1"/>
    <xf numFmtId="0" fontId="26" fillId="2" borderId="10" xfId="0" applyFont="1" applyFill="1" applyBorder="1"/>
    <xf numFmtId="165" fontId="3" fillId="2" borderId="10" xfId="0" applyNumberFormat="1" applyFont="1" applyFill="1" applyBorder="1"/>
    <xf numFmtId="172" fontId="3" fillId="2" borderId="10" xfId="0" applyNumberFormat="1" applyFont="1" applyFill="1" applyBorder="1" applyAlignment="1">
      <alignment horizontal="right" vertical="center"/>
    </xf>
    <xf numFmtId="43" fontId="3" fillId="0" borderId="0" xfId="1" applyFont="1" applyFill="1" applyBorder="1"/>
    <xf numFmtId="165" fontId="3" fillId="0" borderId="0" xfId="0" applyNumberFormat="1" applyFont="1"/>
    <xf numFmtId="14" fontId="3" fillId="0" borderId="0" xfId="0" applyNumberFormat="1" applyFont="1"/>
    <xf numFmtId="0" fontId="4" fillId="2" borderId="0" xfId="0" applyFont="1" applyFill="1" applyAlignment="1">
      <alignment horizontal="centerContinuous"/>
    </xf>
    <xf numFmtId="165" fontId="13" fillId="0" borderId="0" xfId="0" applyNumberFormat="1" applyFont="1"/>
    <xf numFmtId="1" fontId="2" fillId="0" borderId="0" xfId="0" applyNumberFormat="1" applyFont="1" applyAlignment="1">
      <alignment horizontal="left"/>
    </xf>
    <xf numFmtId="165" fontId="0" fillId="0" borderId="0" xfId="0" applyNumberFormat="1"/>
    <xf numFmtId="0" fontId="3" fillId="0" borderId="0" xfId="9" quotePrefix="1" applyFont="1"/>
    <xf numFmtId="14" fontId="13" fillId="0" borderId="0" xfId="0" applyNumberFormat="1" applyFont="1"/>
    <xf numFmtId="1" fontId="13" fillId="0" borderId="0" xfId="0" applyNumberFormat="1" applyFont="1"/>
    <xf numFmtId="0" fontId="13" fillId="0" borderId="0" xfId="0" applyFont="1"/>
    <xf numFmtId="169" fontId="2" fillId="0" borderId="0" xfId="0" applyNumberFormat="1" applyFont="1" applyAlignment="1">
      <alignment horizontal="left"/>
    </xf>
    <xf numFmtId="168" fontId="3" fillId="0" borderId="0" xfId="2" applyNumberFormat="1" applyFont="1" applyFill="1" applyBorder="1" applyAlignment="1"/>
    <xf numFmtId="10" fontId="3" fillId="0" borderId="0" xfId="2" applyNumberFormat="1" applyFont="1" applyFill="1" applyBorder="1" applyAlignment="1"/>
    <xf numFmtId="169" fontId="3" fillId="0" borderId="0" xfId="2" applyNumberFormat="1" applyFont="1" applyFill="1" applyBorder="1" applyAlignment="1"/>
    <xf numFmtId="0" fontId="27" fillId="0" borderId="0" xfId="0" applyFont="1"/>
    <xf numFmtId="3" fontId="3" fillId="2" borderId="0" xfId="3" applyNumberFormat="1" applyFont="1" applyFill="1" applyAlignment="1">
      <alignment horizontal="right"/>
    </xf>
    <xf numFmtId="3" fontId="17" fillId="2" borderId="0" xfId="3" applyNumberFormat="1" applyFont="1" applyFill="1" applyAlignment="1">
      <alignment horizontal="right"/>
    </xf>
    <xf numFmtId="3" fontId="3" fillId="2" borderId="2" xfId="3" applyNumberFormat="1" applyFont="1" applyFill="1" applyBorder="1" applyAlignment="1">
      <alignment horizontal="right"/>
    </xf>
    <xf numFmtId="3" fontId="3" fillId="2" borderId="9" xfId="0" applyNumberFormat="1" applyFont="1" applyFill="1" applyBorder="1" applyAlignment="1">
      <alignment horizontal="right"/>
    </xf>
    <xf numFmtId="166" fontId="3" fillId="2" borderId="0" xfId="0" applyNumberFormat="1" applyFont="1" applyFill="1" applyAlignment="1">
      <alignment horizontal="right"/>
    </xf>
    <xf numFmtId="0" fontId="3" fillId="0" borderId="0" xfId="0" applyFont="1" applyAlignment="1">
      <alignment horizontal="right"/>
    </xf>
    <xf numFmtId="10" fontId="3" fillId="2" borderId="0" xfId="7" applyNumberFormat="1" applyFont="1" applyFill="1" applyAlignment="1">
      <alignment horizontal="right"/>
    </xf>
    <xf numFmtId="0" fontId="3" fillId="2" borderId="0" xfId="0" applyFont="1" applyFill="1" applyAlignment="1">
      <alignment horizontal="right" wrapText="1"/>
    </xf>
    <xf numFmtId="10" fontId="3" fillId="2" borderId="0" xfId="0" applyNumberFormat="1" applyFont="1" applyFill="1" applyAlignment="1">
      <alignment horizontal="right" vertical="center"/>
    </xf>
    <xf numFmtId="10" fontId="3" fillId="2" borderId="0" xfId="0" applyNumberFormat="1" applyFont="1" applyFill="1" applyAlignment="1">
      <alignment horizontal="right"/>
    </xf>
    <xf numFmtId="0" fontId="4" fillId="2" borderId="0" xfId="0" applyFont="1" applyFill="1" applyAlignment="1">
      <alignment horizontal="right"/>
    </xf>
    <xf numFmtId="10" fontId="7" fillId="2" borderId="0" xfId="0" applyNumberFormat="1" applyFont="1" applyFill="1" applyAlignment="1">
      <alignment horizontal="right"/>
    </xf>
    <xf numFmtId="170" fontId="3" fillId="2" borderId="0" xfId="0" applyNumberFormat="1" applyFont="1" applyFill="1" applyAlignment="1">
      <alignment horizontal="right"/>
    </xf>
    <xf numFmtId="14" fontId="3" fillId="2" borderId="0" xfId="0" applyNumberFormat="1" applyFont="1" applyFill="1" applyAlignment="1">
      <alignment horizontal="right"/>
    </xf>
    <xf numFmtId="14" fontId="26" fillId="2" borderId="10" xfId="0" applyNumberFormat="1" applyFont="1" applyFill="1" applyBorder="1" applyAlignment="1">
      <alignment horizontal="right"/>
    </xf>
    <xf numFmtId="0" fontId="4" fillId="2" borderId="0" xfId="0" applyFont="1" applyFill="1" applyAlignment="1">
      <alignment horizontal="center"/>
    </xf>
    <xf numFmtId="168" fontId="4" fillId="2" borderId="0" xfId="0" applyNumberFormat="1" applyFont="1" applyFill="1" applyAlignment="1">
      <alignment horizontal="center"/>
    </xf>
  </cellXfs>
  <cellStyles count="10">
    <cellStyle name="Comma" xfId="1" builtinId="3"/>
    <cellStyle name="Comma 2" xfId="6" xr:uid="{3DDEF7D0-9E0D-4284-9CBC-E3D6DB84D584}"/>
    <cellStyle name="Normal" xfId="0" builtinId="0"/>
    <cellStyle name="Normal 13 2" xfId="4" xr:uid="{C2DA22B4-6C0C-4F54-96E9-B0386E1001F6}"/>
    <cellStyle name="Normal 2" xfId="3" xr:uid="{D59D1AD6-931F-4A55-8708-7F80B0D8AB48}"/>
    <cellStyle name="Normal 3 2" xfId="8" xr:uid="{034A3BC5-5044-493B-ABAD-15AF6DC93548}"/>
    <cellStyle name="Normal 40" xfId="7" xr:uid="{7DC30BED-5162-4AB2-A552-65E065217C14}"/>
    <cellStyle name="Normal 41" xfId="9" xr:uid="{E5E85CBC-F026-4F32-9374-BDB9BEBD4569}"/>
    <cellStyle name="Percent" xfId="2" builtinId="5"/>
    <cellStyle name="Percent 2" xfId="5" xr:uid="{CAC798F5-EE3A-4948-9748-66FC5AE7E5A1}"/>
  </cellStyles>
  <dxfs count="0"/>
  <tableStyles count="1" defaultTableStyle="TableStyleMedium2" defaultPivotStyle="PivotStyleLight16">
    <tableStyle name="Invisible" pivot="0" table="0" count="0" xr9:uid="{B83848A7-E73F-4845-A433-47441682CF4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Arial" pitchFamily="34" charset="0"/>
                <a:cs typeface="Arial" pitchFamily="34" charset="0"/>
              </a:defRPr>
            </a:pPr>
            <a:r>
              <a:rPr lang="en-AU" sz="1100">
                <a:latin typeface="Arial" pitchFamily="34" charset="0"/>
                <a:cs typeface="Arial" pitchFamily="34" charset="0"/>
              </a:rPr>
              <a:t>Term To</a:t>
            </a:r>
            <a:r>
              <a:rPr lang="en-AU" sz="1100" baseline="0">
                <a:latin typeface="Arial" pitchFamily="34" charset="0"/>
                <a:cs typeface="Arial" pitchFamily="34" charset="0"/>
              </a:rPr>
              <a:t> Maturity (Expt'd)</a:t>
            </a:r>
            <a:endParaRPr lang="en-AU" sz="1100">
              <a:latin typeface="Arial" pitchFamily="34" charset="0"/>
              <a:cs typeface="Arial" pitchFamily="34" charset="0"/>
            </a:endParaRPr>
          </a:p>
        </c:rich>
      </c:tx>
      <c:overlay val="0"/>
    </c:title>
    <c:autoTitleDeleted val="0"/>
    <c:plotArea>
      <c:layout>
        <c:manualLayout>
          <c:layoutTarget val="inner"/>
          <c:xMode val="edge"/>
          <c:yMode val="edge"/>
          <c:x val="0.18231745160543691"/>
          <c:y val="0.10606060606061836"/>
          <c:w val="0.77836172623194222"/>
          <c:h val="0.46432020997379914"/>
        </c:manualLayout>
      </c:layout>
      <c:barChart>
        <c:barDir val="col"/>
        <c:grouping val="clustered"/>
        <c:varyColors val="0"/>
        <c:ser>
          <c:idx val="0"/>
          <c:order val="0"/>
          <c:invertIfNegative val="0"/>
          <c:cat>
            <c:strLit>
              <c:ptCount val="7"/>
              <c:pt idx="0">
                <c:v>Less Than 1 yr</c:v>
              </c:pt>
              <c:pt idx="1">
                <c:v>1yr - 5yrs</c:v>
              </c:pt>
              <c:pt idx="2">
                <c:v>5yrs - 10yrs</c:v>
              </c:pt>
              <c:pt idx="3">
                <c:v>More Than 10 yrs</c:v>
              </c:pt>
              <c:pt idx="4">
                <c:v>10yrs - 15yrs</c:v>
              </c:pt>
              <c:pt idx="5">
                <c:v>15yrs - 20yrs</c:v>
              </c:pt>
              <c:pt idx="6">
                <c:v>20yrs - 23yrs</c:v>
              </c:pt>
            </c:strLit>
          </c:cat>
          <c:val>
            <c:numLit>
              <c:formatCode>General</c:formatCode>
              <c:ptCount val="7"/>
              <c:pt idx="0">
                <c:v>0</c:v>
              </c:pt>
              <c:pt idx="1">
                <c:v>0</c:v>
              </c:pt>
              <c:pt idx="2">
                <c:v>0</c:v>
              </c:pt>
              <c:pt idx="3">
                <c:v>0</c:v>
              </c:pt>
              <c:pt idx="4">
                <c:v>0</c:v>
              </c:pt>
              <c:pt idx="5">
                <c:v>0</c:v>
              </c:pt>
              <c:pt idx="6">
                <c:v>0</c:v>
              </c:pt>
            </c:numLit>
          </c:val>
          <c:extLst>
            <c:ext xmlns:c16="http://schemas.microsoft.com/office/drawing/2014/chart" uri="{C3380CC4-5D6E-409C-BE32-E72D297353CC}">
              <c16:uniqueId val="{00000000-85F0-44CE-B716-213868BCC5C6}"/>
            </c:ext>
          </c:extLst>
        </c:ser>
        <c:dLbls>
          <c:showLegendKey val="0"/>
          <c:showVal val="0"/>
          <c:showCatName val="0"/>
          <c:showSerName val="0"/>
          <c:showPercent val="0"/>
          <c:showBubbleSize val="0"/>
        </c:dLbls>
        <c:gapWidth val="150"/>
        <c:axId val="238598400"/>
        <c:axId val="238608384"/>
      </c:barChart>
      <c:catAx>
        <c:axId val="238598400"/>
        <c:scaling>
          <c:orientation val="minMax"/>
        </c:scaling>
        <c:delete val="0"/>
        <c:axPos val="b"/>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608384"/>
        <c:crosses val="autoZero"/>
        <c:auto val="1"/>
        <c:lblAlgn val="ctr"/>
        <c:lblOffset val="100"/>
        <c:noMultiLvlLbl val="0"/>
      </c:catAx>
      <c:valAx>
        <c:axId val="238608384"/>
        <c:scaling>
          <c:orientation val="minMax"/>
          <c:max val="1"/>
        </c:scaling>
        <c:delete val="0"/>
        <c:axPos val="l"/>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598400"/>
        <c:crosses val="autoZero"/>
        <c:crossBetween val="between"/>
        <c:majorUnit val="0.2"/>
      </c:valAx>
      <c:spPr>
        <a:noFill/>
        <a:ln w="25400">
          <a:noFill/>
        </a:ln>
      </c:spPr>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4</xdr:col>
      <xdr:colOff>3134</xdr:colOff>
      <xdr:row>3</xdr:row>
      <xdr:rowOff>123708</xdr:rowOff>
    </xdr:to>
    <xdr:pic>
      <xdr:nvPicPr>
        <xdr:cNvPr id="2" name="Picture 2">
          <a:extLst>
            <a:ext uri="{FF2B5EF4-FFF2-40B4-BE49-F238E27FC236}">
              <a16:creationId xmlns:a16="http://schemas.microsoft.com/office/drawing/2014/main" id="{AF699D92-A07F-4DF6-A6CE-6B3AF7FD100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19175" y="419100"/>
          <a:ext cx="1657309" cy="304683"/>
        </a:xfrm>
        <a:prstGeom prst="rect">
          <a:avLst/>
        </a:prstGeom>
        <a:noFill/>
      </xdr:spPr>
    </xdr:pic>
    <xdr:clientData/>
  </xdr:twoCellAnchor>
  <xdr:twoCellAnchor>
    <xdr:from>
      <xdr:col>11</xdr:col>
      <xdr:colOff>666750</xdr:colOff>
      <xdr:row>275</xdr:row>
      <xdr:rowOff>0</xdr:rowOff>
    </xdr:from>
    <xdr:to>
      <xdr:col>17</xdr:col>
      <xdr:colOff>533400</xdr:colOff>
      <xdr:row>288</xdr:row>
      <xdr:rowOff>76200</xdr:rowOff>
    </xdr:to>
    <xdr:graphicFrame macro="">
      <xdr:nvGraphicFramePr>
        <xdr:cNvPr id="3" name="Chart 2">
          <a:extLst>
            <a:ext uri="{FF2B5EF4-FFF2-40B4-BE49-F238E27FC236}">
              <a16:creationId xmlns:a16="http://schemas.microsoft.com/office/drawing/2014/main" id="{9FDE8EA5-D0E2-42A8-9488-9476310AC7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361950</xdr:colOff>
      <xdr:row>335</xdr:row>
      <xdr:rowOff>168275</xdr:rowOff>
    </xdr:from>
    <xdr:to>
      <xdr:col>14</xdr:col>
      <xdr:colOff>901700</xdr:colOff>
      <xdr:row>348</xdr:row>
      <xdr:rowOff>34925</xdr:rowOff>
    </xdr:to>
    <xdr:sp macro="" textlink="">
      <xdr:nvSpPr>
        <xdr:cNvPr id="4" name="TextBox 3">
          <a:extLst>
            <a:ext uri="{FF2B5EF4-FFF2-40B4-BE49-F238E27FC236}">
              <a16:creationId xmlns:a16="http://schemas.microsoft.com/office/drawing/2014/main" id="{9389A915-5322-4E37-A4CE-68B096C1E4DA}"/>
            </a:ext>
          </a:extLst>
        </xdr:cNvPr>
        <xdr:cNvSpPr txBox="1"/>
      </xdr:nvSpPr>
      <xdr:spPr>
        <a:xfrm>
          <a:off x="1238250" y="44745275"/>
          <a:ext cx="15779750" cy="2124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mn-ea"/>
              <a:cs typeface="Calibri" panose="020F0502020204030204" pitchFamily="34" charset="0"/>
            </a:rPr>
            <a:t>Additional Information</a:t>
          </a:r>
        </a:p>
        <a:p>
          <a:endParaRPr lang="en-NZ">
            <a:effectLst/>
            <a:latin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mn-ea"/>
              <a:cs typeface="Calibri" panose="020F0502020204030204" pitchFamily="34" charset="0"/>
            </a:rPr>
            <a:t>Indexed Valuation</a:t>
          </a:r>
          <a:endParaRPr lang="en-NZ">
            <a:effectLst/>
            <a:latin typeface="Calibri" panose="020F0502020204030204" pitchFamily="34" charset="0"/>
            <a:cs typeface="Calibri" panose="020F0502020204030204" pitchFamily="34" charset="0"/>
          </a:endParaRPr>
        </a:p>
        <a:p>
          <a:r>
            <a:rPr lang="en-AU" sz="1100" b="0">
              <a:solidFill>
                <a:schemeClr val="dk1"/>
              </a:solidFill>
              <a:effectLst/>
              <a:latin typeface="Calibri" panose="020F0502020204030204" pitchFamily="34" charset="0"/>
              <a:ea typeface="+mn-ea"/>
              <a:cs typeface="Calibri" panose="020F0502020204030204" pitchFamily="34" charset="0"/>
            </a:rPr>
            <a:t>The</a:t>
          </a:r>
          <a:r>
            <a:rPr lang="en-AU" sz="1100" b="0" baseline="0">
              <a:solidFill>
                <a:schemeClr val="dk1"/>
              </a:solidFill>
              <a:effectLst/>
              <a:latin typeface="Calibri" panose="020F0502020204030204" pitchFamily="34" charset="0"/>
              <a:ea typeface="+mn-ea"/>
              <a:cs typeface="Calibri" panose="020F0502020204030204" pitchFamily="34" charset="0"/>
            </a:rPr>
            <a:t> Reference Indexed Valuation means the valuation of the property increased or decreased as appropriate by the increase or decrease in the Reference Index since the date of that valuation.</a:t>
          </a:r>
          <a:endParaRPr lang="en-NZ">
            <a:effectLst/>
            <a:latin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mn-ea"/>
              <a:cs typeface="Calibri" panose="020F0502020204030204" pitchFamily="34" charset="0"/>
            </a:rPr>
            <a:t>The Reference Index is currently the CoreLogic House Price Index quarterly index. Therefore, the underlying property values used in relation to the covered bond pool of residential mortgages is updated to reflect current property market values at least quarterly.</a:t>
          </a:r>
          <a:endParaRPr lang="en-NZ">
            <a:effectLst/>
            <a:latin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mn-ea"/>
              <a:cs typeface="Calibri" panose="020F0502020204030204" pitchFamily="34" charset="0"/>
            </a:rPr>
            <a:t>In the Asset Coverage Test and the Amortisation Test, the Indexed Valuation means where:</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 The Reference Indexed Valuation is less than the valuation of the property, then the Reference Indexed Valuation is used</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 The Reference Indexed Valuation is greater than the valuation of the property, then only 85% of the increase is applied</a:t>
          </a:r>
          <a:endParaRPr lang="en-NZ">
            <a:effectLst/>
            <a:latin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355599</xdr:colOff>
      <xdr:row>349</xdr:row>
      <xdr:rowOff>155573</xdr:rowOff>
    </xdr:from>
    <xdr:to>
      <xdr:col>14</xdr:col>
      <xdr:colOff>895349</xdr:colOff>
      <xdr:row>376</xdr:row>
      <xdr:rowOff>133349</xdr:rowOff>
    </xdr:to>
    <xdr:sp macro="" textlink="">
      <xdr:nvSpPr>
        <xdr:cNvPr id="5" name="TextBox 4">
          <a:extLst>
            <a:ext uri="{FF2B5EF4-FFF2-40B4-BE49-F238E27FC236}">
              <a16:creationId xmlns:a16="http://schemas.microsoft.com/office/drawing/2014/main" id="{9AE9F910-C5B7-4FF9-B7CE-336D300442A8}"/>
            </a:ext>
          </a:extLst>
        </xdr:cNvPr>
        <xdr:cNvSpPr txBox="1"/>
      </xdr:nvSpPr>
      <xdr:spPr>
        <a:xfrm>
          <a:off x="1231899" y="47151923"/>
          <a:ext cx="15779750" cy="4349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Calibri" panose="020F0502020204030204" pitchFamily="34" charset="0"/>
              <a:ea typeface="+mn-ea"/>
              <a:cs typeface="Calibri" panose="020F0502020204030204" pitchFamily="34" charset="0"/>
            </a:rPr>
            <a:t>Below is an outline of information that WNZL has made available that may relate to categories of information noted in Article 14 "Investor Information" of the Directive (EU) 2019/2162 of the European Parliament and of the Council of 27 November 2019 on the issue of covered bonds and covered bond public supervision and amending Directives 2009/65/EC and 2014/59/EU (the “</a:t>
          </a:r>
          <a:r>
            <a:rPr lang="en-AU" sz="1100" b="1">
              <a:solidFill>
                <a:schemeClr val="dk1"/>
              </a:solidFill>
              <a:effectLst/>
              <a:latin typeface="Calibri" panose="020F0502020204030204" pitchFamily="34" charset="0"/>
              <a:ea typeface="+mn-ea"/>
              <a:cs typeface="Calibri" panose="020F0502020204030204" pitchFamily="34" charset="0"/>
            </a:rPr>
            <a:t>Directive</a:t>
          </a:r>
          <a:r>
            <a:rPr lang="en-AU" sz="1100">
              <a:solidFill>
                <a:schemeClr val="dk1"/>
              </a:solidFill>
              <a:effectLst/>
              <a:latin typeface="Calibri" panose="020F0502020204030204" pitchFamily="34" charset="0"/>
              <a:ea typeface="+mn-ea"/>
              <a:cs typeface="Calibri" panose="020F0502020204030204" pitchFamily="34" charset="0"/>
            </a:rPr>
            <a:t>”).  WNZL makes no representation or warranty that the information in this report or the Base Prospectus satisfies the requirements of the Directive. Investors should make their own determination and obtain professional advice as to the satisfaction of the requirements of Article 14 of the Directive.</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The term Prospectus refers to the Westpac Securities NZ Limited Global Covered Bond Prospectus dated 1 December 2023 (the “</a:t>
          </a:r>
          <a:r>
            <a:rPr lang="en-AU" sz="1100" b="1">
              <a:solidFill>
                <a:schemeClr val="dk1"/>
              </a:solidFill>
              <a:effectLst/>
              <a:latin typeface="Calibri" panose="020F0502020204030204" pitchFamily="34" charset="0"/>
              <a:ea typeface="+mn-ea"/>
              <a:cs typeface="Calibri" panose="020F0502020204030204" pitchFamily="34" charset="0"/>
            </a:rPr>
            <a:t>Base Prospectus</a:t>
          </a:r>
          <a:r>
            <a:rPr lang="en-AU" sz="1100">
              <a:solidFill>
                <a:schemeClr val="dk1"/>
              </a:solidFill>
              <a:effectLst/>
              <a:latin typeface="Calibri" panose="020F0502020204030204" pitchFamily="34" charset="0"/>
              <a:ea typeface="+mn-ea"/>
              <a:cs typeface="Calibri" panose="020F0502020204030204" pitchFamily="34" charset="0"/>
            </a:rPr>
            <a:t>”), as supplemented.</a:t>
          </a:r>
        </a:p>
        <a:p>
          <a:endParaRPr lang="en-NZ">
            <a:effectLst/>
            <a:latin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mn-ea"/>
              <a:cs typeface="Calibri" panose="020F0502020204030204" pitchFamily="34" charset="0"/>
            </a:rPr>
            <a:t>Article 14 Investor information</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a. the value of the cover pool </a:t>
          </a:r>
          <a:r>
            <a:rPr lang="en-AU" sz="1100" b="1">
              <a:solidFill>
                <a:schemeClr val="dk1"/>
              </a:solidFill>
              <a:effectLst/>
              <a:latin typeface="Calibri" panose="020F0502020204030204" pitchFamily="34" charset="0"/>
              <a:ea typeface="+mn-ea"/>
              <a:cs typeface="Calibri" panose="020F0502020204030204" pitchFamily="34" charset="0"/>
            </a:rPr>
            <a:t>[page 1 of this report - Housing Loan Pool Size (NZ$) and Other Assets (Cash/Intercompany Balances) (NZ$)]</a:t>
          </a:r>
          <a:r>
            <a:rPr lang="en-AU" sz="1100">
              <a:solidFill>
                <a:schemeClr val="dk1"/>
              </a:solidFill>
              <a:effectLst/>
              <a:latin typeface="Calibri" panose="020F0502020204030204" pitchFamily="34" charset="0"/>
              <a:ea typeface="+mn-ea"/>
              <a:cs typeface="Calibri" panose="020F0502020204030204" pitchFamily="34" charset="0"/>
            </a:rPr>
            <a:t> and outstanding covered bonds </a:t>
          </a:r>
          <a:r>
            <a:rPr lang="en-AU" sz="1100" b="1">
              <a:solidFill>
                <a:schemeClr val="dk1"/>
              </a:solidFill>
              <a:effectLst/>
              <a:latin typeface="Calibri" panose="020F0502020204030204" pitchFamily="34" charset="0"/>
              <a:ea typeface="+mn-ea"/>
              <a:cs typeface="Calibri" panose="020F0502020204030204" pitchFamily="34" charset="0"/>
            </a:rPr>
            <a:t>[page 6 of this report - Bond Maturity - Issue Amount NZD]</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b. a list of the International Securities Identification Numbers (ISINs) for all covered bond issues under that programme, to which an ISIN has been attributed </a:t>
          </a:r>
          <a:r>
            <a:rPr lang="en-AU" sz="1100" b="1">
              <a:solidFill>
                <a:schemeClr val="dk1"/>
              </a:solidFill>
              <a:effectLst/>
              <a:latin typeface="Calibri" panose="020F0502020204030204" pitchFamily="34" charset="0"/>
              <a:ea typeface="+mn-ea"/>
              <a:cs typeface="Calibri" panose="020F0502020204030204" pitchFamily="34" charset="0"/>
            </a:rPr>
            <a:t>[page 6 of this report - Bond Maturity - ISIN]</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c. the geographical distribution </a:t>
          </a:r>
          <a:r>
            <a:rPr lang="en-AU" sz="1100" b="1">
              <a:solidFill>
                <a:schemeClr val="dk1"/>
              </a:solidFill>
              <a:effectLst/>
              <a:latin typeface="Calibri" panose="020F0502020204030204" pitchFamily="34" charset="0"/>
              <a:ea typeface="+mn-ea"/>
              <a:cs typeface="Calibri" panose="020F0502020204030204" pitchFamily="34" charset="0"/>
            </a:rPr>
            <a:t>[page 3 of this report - Geographic Distribution]</a:t>
          </a:r>
          <a:r>
            <a:rPr lang="en-AU" sz="1100">
              <a:solidFill>
                <a:schemeClr val="dk1"/>
              </a:solidFill>
              <a:effectLst/>
              <a:latin typeface="Calibri" panose="020F0502020204030204" pitchFamily="34" charset="0"/>
              <a:ea typeface="+mn-ea"/>
              <a:cs typeface="Calibri" panose="020F0502020204030204" pitchFamily="34" charset="0"/>
            </a:rPr>
            <a:t> and type of cover assets </a:t>
          </a:r>
          <a:r>
            <a:rPr lang="en-AU" sz="1100" b="1">
              <a:solidFill>
                <a:schemeClr val="dk1"/>
              </a:solidFill>
              <a:effectLst/>
              <a:latin typeface="Calibri" panose="020F0502020204030204" pitchFamily="34" charset="0"/>
              <a:ea typeface="+mn-ea"/>
              <a:cs typeface="Calibri" panose="020F0502020204030204" pitchFamily="34" charset="0"/>
            </a:rPr>
            <a:t>[page 1 of this report – Residential Mortgage and Other Assets (Cash/Intercompany Balances) (NZ$)]</a:t>
          </a:r>
          <a:r>
            <a:rPr lang="en-AU" sz="1100">
              <a:solidFill>
                <a:schemeClr val="dk1"/>
              </a:solidFill>
              <a:effectLst/>
              <a:latin typeface="Calibri" panose="020F0502020204030204" pitchFamily="34" charset="0"/>
              <a:ea typeface="+mn-ea"/>
              <a:cs typeface="Calibri" panose="020F0502020204030204" pitchFamily="34" charset="0"/>
            </a:rPr>
            <a:t>, their loan size </a:t>
          </a:r>
          <a:r>
            <a:rPr lang="en-AU" sz="1100" b="1">
              <a:solidFill>
                <a:schemeClr val="dk1"/>
              </a:solidFill>
              <a:effectLst/>
              <a:latin typeface="Calibri" panose="020F0502020204030204" pitchFamily="34" charset="0"/>
              <a:ea typeface="+mn-ea"/>
              <a:cs typeface="Calibri" panose="020F0502020204030204" pitchFamily="34" charset="0"/>
            </a:rPr>
            <a:t>[page 3 of this report - Current Loan Balance]</a:t>
          </a:r>
          <a:r>
            <a:rPr lang="en-AU" sz="1100">
              <a:solidFill>
                <a:schemeClr val="dk1"/>
              </a:solidFill>
              <a:effectLst/>
              <a:latin typeface="Calibri" panose="020F0502020204030204" pitchFamily="34" charset="0"/>
              <a:ea typeface="+mn-ea"/>
              <a:cs typeface="Calibri" panose="020F0502020204030204" pitchFamily="34" charset="0"/>
            </a:rPr>
            <a:t> and valuation method </a:t>
          </a:r>
          <a:r>
            <a:rPr lang="en-AU" sz="1100" b="1">
              <a:solidFill>
                <a:schemeClr val="dk1"/>
              </a:solidFill>
              <a:effectLst/>
              <a:latin typeface="Calibri" panose="020F0502020204030204" pitchFamily="34" charset="0"/>
              <a:ea typeface="+mn-ea"/>
              <a:cs typeface="Calibri" panose="020F0502020204030204" pitchFamily="34" charset="0"/>
            </a:rPr>
            <a:t>[page 4 of this report – Current Loan to Value Ratio (Indexed), page 331 of the Base Prospectus – definition of “Indexed Valuation”, page 6 of this report - Additional Information – Indexed Valuation]</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d. details in relation to market risk, including interest rate risk and currency risk, and credit and liquidity risks </a:t>
          </a:r>
          <a:r>
            <a:rPr lang="en-AU" sz="1100" b="1">
              <a:solidFill>
                <a:schemeClr val="dk1"/>
              </a:solidFill>
              <a:effectLst/>
              <a:latin typeface="Calibri" panose="020F0502020204030204" pitchFamily="34" charset="0"/>
              <a:ea typeface="+mn-ea"/>
              <a:cs typeface="Calibri" panose="020F0502020204030204" pitchFamily="34" charset="0"/>
            </a:rPr>
            <a:t>pages</a:t>
          </a:r>
          <a:r>
            <a:rPr lang="en-AU" sz="1100" b="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[263-267 of the Base Prospectus - </a:t>
          </a:r>
          <a:r>
            <a:rPr lang="en-GB" sz="1100" b="1">
              <a:solidFill>
                <a:schemeClr val="dk1"/>
              </a:solidFill>
              <a:effectLst/>
              <a:latin typeface="Calibri" panose="020F0502020204030204" pitchFamily="34" charset="0"/>
              <a:ea typeface="+mn-ea"/>
              <a:cs typeface="Calibri" panose="020F0502020204030204" pitchFamily="34" charset="0"/>
            </a:rPr>
            <a:t>Credit Structure,  pages 254-256 </a:t>
          </a:r>
          <a:r>
            <a:rPr lang="en-AU" sz="1100" b="1">
              <a:solidFill>
                <a:schemeClr val="dk1"/>
              </a:solidFill>
              <a:effectLst/>
              <a:latin typeface="Calibri" panose="020F0502020204030204" pitchFamily="34" charset="0"/>
              <a:ea typeface="+mn-ea"/>
              <a:cs typeface="Calibri" panose="020F0502020204030204" pitchFamily="34" charset="0"/>
            </a:rPr>
            <a:t>of the Base Prospectus - </a:t>
          </a:r>
          <a:r>
            <a:rPr lang="en-GB" sz="1100" b="1">
              <a:solidFill>
                <a:schemeClr val="dk1"/>
              </a:solidFill>
              <a:effectLst/>
              <a:latin typeface="Calibri" panose="020F0502020204030204" pitchFamily="34" charset="0"/>
              <a:ea typeface="+mn-ea"/>
              <a:cs typeface="Calibri" panose="020F0502020204030204" pitchFamily="34" charset="0"/>
            </a:rPr>
            <a:t>Interest Rate Swap Agreement, pages 256-258 </a:t>
          </a:r>
          <a:r>
            <a:rPr lang="en-AU" sz="1100" b="1">
              <a:solidFill>
                <a:schemeClr val="dk1"/>
              </a:solidFill>
              <a:effectLst/>
              <a:latin typeface="Calibri" panose="020F0502020204030204" pitchFamily="34" charset="0"/>
              <a:ea typeface="+mn-ea"/>
              <a:cs typeface="Calibri" panose="020F0502020204030204" pitchFamily="34" charset="0"/>
            </a:rPr>
            <a:t>of the Base Prospectus - </a:t>
          </a:r>
          <a:r>
            <a:rPr lang="en-GB" sz="1100" b="1">
              <a:solidFill>
                <a:schemeClr val="dk1"/>
              </a:solidFill>
              <a:effectLst/>
              <a:latin typeface="Calibri" panose="020F0502020204030204" pitchFamily="34" charset="0"/>
              <a:ea typeface="+mn-ea"/>
              <a:cs typeface="Calibri" panose="020F0502020204030204" pitchFamily="34" charset="0"/>
            </a:rPr>
            <a:t>Covered Bond Swap Agreement, </a:t>
          </a:r>
          <a:r>
            <a:rPr lang="en-AU" sz="1100" b="1">
              <a:solidFill>
                <a:schemeClr val="dk1"/>
              </a:solidFill>
              <a:effectLst/>
              <a:latin typeface="Calibri" panose="020F0502020204030204" pitchFamily="34" charset="0"/>
              <a:ea typeface="+mn-ea"/>
              <a:cs typeface="Calibri" panose="020F0502020204030204" pitchFamily="34" charset="0"/>
            </a:rPr>
            <a:t>page 3 of this report - Payment Type and Interest Rate Type,  page 4 of this report - Current Loan to Value Ratio (Unindexed), page 6 of this report - Bond Maturity - Currency and Coupon Rate</a:t>
          </a:r>
          <a:r>
            <a:rPr lang="en-GB" sz="1100" b="1">
              <a:solidFill>
                <a:schemeClr val="dk1"/>
              </a:solidFill>
              <a:effectLst/>
              <a:latin typeface="Calibri" panose="020F0502020204030204" pitchFamily="34" charset="0"/>
              <a:ea typeface="+mn-ea"/>
              <a:cs typeface="Calibri" panose="020F0502020204030204" pitchFamily="34" charset="0"/>
            </a:rPr>
            <a:t>]</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e. the maturity structure of cover assets </a:t>
          </a:r>
          <a:r>
            <a:rPr lang="en-AU" sz="1100" b="1">
              <a:solidFill>
                <a:schemeClr val="dk1"/>
              </a:solidFill>
              <a:effectLst/>
              <a:latin typeface="Calibri" panose="020F0502020204030204" pitchFamily="34" charset="0"/>
              <a:ea typeface="+mn-ea"/>
              <a:cs typeface="Calibri" panose="020F0502020204030204" pitchFamily="34" charset="0"/>
            </a:rPr>
            <a:t>[page 5 of this report - Remaining Tenor]</a:t>
          </a:r>
          <a:r>
            <a:rPr lang="en-AU" sz="1100">
              <a:solidFill>
                <a:schemeClr val="dk1"/>
              </a:solidFill>
              <a:effectLst/>
              <a:latin typeface="Calibri" panose="020F0502020204030204" pitchFamily="34" charset="0"/>
              <a:ea typeface="+mn-ea"/>
              <a:cs typeface="Calibri" panose="020F0502020204030204" pitchFamily="34" charset="0"/>
            </a:rPr>
            <a:t> and covered bonds</a:t>
          </a:r>
          <a:r>
            <a:rPr lang="en-AU" sz="1100" b="1">
              <a:solidFill>
                <a:schemeClr val="dk1"/>
              </a:solidFill>
              <a:effectLst/>
              <a:latin typeface="Calibri" panose="020F0502020204030204" pitchFamily="34" charset="0"/>
              <a:ea typeface="+mn-ea"/>
              <a:cs typeface="Calibri" panose="020F0502020204030204" pitchFamily="34" charset="0"/>
            </a:rPr>
            <a:t> [page 6 of this report - Bond Maturity]</a:t>
          </a:r>
          <a:r>
            <a:rPr lang="en-AU" sz="1100">
              <a:solidFill>
                <a:schemeClr val="dk1"/>
              </a:solidFill>
              <a:effectLst/>
              <a:latin typeface="Calibri" panose="020F0502020204030204" pitchFamily="34" charset="0"/>
              <a:ea typeface="+mn-ea"/>
              <a:cs typeface="Calibri" panose="020F0502020204030204" pitchFamily="34" charset="0"/>
            </a:rPr>
            <a:t>, including an overview of the maturity extension triggers if applicable </a:t>
          </a:r>
          <a:r>
            <a:rPr lang="en-AU" sz="1100" b="1">
              <a:solidFill>
                <a:schemeClr val="dk1"/>
              </a:solidFill>
              <a:effectLst/>
              <a:latin typeface="Calibri" panose="020F0502020204030204" pitchFamily="34" charset="0"/>
              <a:ea typeface="+mn-ea"/>
              <a:cs typeface="Calibri" panose="020F0502020204030204" pitchFamily="34" charset="0"/>
            </a:rPr>
            <a:t>[page 19 of the Base Prospectus - Extendable obligations under the Covered Bond Guarantee]</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f. the levels of required and available coverage, and the levels of statutory, contractual and voluntary overcollateralisation </a:t>
          </a:r>
          <a:r>
            <a:rPr lang="en-AU" sz="1100" b="1">
              <a:solidFill>
                <a:schemeClr val="dk1"/>
              </a:solidFill>
              <a:effectLst/>
              <a:latin typeface="Calibri" panose="020F0502020204030204" pitchFamily="34" charset="0"/>
              <a:ea typeface="+mn-ea"/>
              <a:cs typeface="Calibri" panose="020F0502020204030204" pitchFamily="34" charset="0"/>
            </a:rPr>
            <a:t>[page 2 of this report - Asset Coverage Test and Overcollateralisation]</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g. the percentage of loans where a default is considered to have occurred pursuant to Article 178 of Regulation (EU) No 575/2013 and in any case where the loans are more than 90 days due </a:t>
          </a:r>
          <a:r>
            <a:rPr lang="en-AU" sz="1100" b="1">
              <a:solidFill>
                <a:schemeClr val="dk1"/>
              </a:solidFill>
              <a:effectLst/>
              <a:latin typeface="Calibri" panose="020F0502020204030204" pitchFamily="34" charset="0"/>
              <a:ea typeface="+mn-ea"/>
              <a:cs typeface="Calibri" panose="020F0502020204030204" pitchFamily="34" charset="0"/>
            </a:rPr>
            <a:t>[page 5 of this report - Delinquencies Information]</a:t>
          </a:r>
          <a:endParaRPr lang="en-NZ">
            <a:effectLst/>
            <a:latin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352424</xdr:colOff>
      <xdr:row>378</xdr:row>
      <xdr:rowOff>149225</xdr:rowOff>
    </xdr:from>
    <xdr:to>
      <xdr:col>15</xdr:col>
      <xdr:colOff>3174</xdr:colOff>
      <xdr:row>390</xdr:row>
      <xdr:rowOff>114300</xdr:rowOff>
    </xdr:to>
    <xdr:sp macro="" textlink="">
      <xdr:nvSpPr>
        <xdr:cNvPr id="6" name="TextBox 5">
          <a:extLst>
            <a:ext uri="{FF2B5EF4-FFF2-40B4-BE49-F238E27FC236}">
              <a16:creationId xmlns:a16="http://schemas.microsoft.com/office/drawing/2014/main" id="{C80A26CC-1E57-4F71-B2BD-17CEE06C4A3E}"/>
            </a:ext>
          </a:extLst>
        </xdr:cNvPr>
        <xdr:cNvSpPr txBox="1"/>
      </xdr:nvSpPr>
      <xdr:spPr>
        <a:xfrm>
          <a:off x="1228724" y="51841400"/>
          <a:ext cx="15795625" cy="190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mn-ea"/>
              <a:cs typeface="Calibri" panose="020F0502020204030204" pitchFamily="34" charset="0"/>
            </a:rPr>
            <a:t>Disclaimer </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 </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The information contained in this report is intended solely for investors who have acquired covered bonds issued under the €5 billion Global Covered Bond Programme of Westpac Securities NZ Limited after reviewing the Prospectus (or prior prospectus at the time the covered bonds were offered), in compliance with any selling restrictions in the relevant prospectus, and after obtaining their own professional advice. This report is not to be provided to any other person without the prior written consent of WNZL. </a:t>
          </a:r>
          <a:endParaRPr lang="en-NZ">
            <a:effectLst/>
            <a:latin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mn-ea"/>
              <a:cs typeface="Calibri" panose="020F0502020204030204" pitchFamily="34" charset="0"/>
            </a:rPr>
            <a:t> </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This report does not constitute, in any jurisdiction, a recommendation, invitation, offer, or solicitation or inducement to buy or sell any financial instrument or product, or to engage in or refrain from engaging in any transaction. It is not a prospectus, information memorandum or offering circular (in whole or in part) and the information contained in this report has been prepared solely for information purposes and is not intended, in any jurisdiction, to be a recommendation, invitation, offer or solicitation or inducement to buy or sell any financial instrument or product, or to engage in or refrain from engaging in any transaction, and is not intended to be a complete summary or statement of the covered bonds. It is not intended for distribution in any jurisdiction in which such distribution would be contrary to local law or regulation.</a:t>
          </a:r>
          <a:endParaRPr lang="en-NZ">
            <a:effectLst/>
            <a:latin typeface="Calibri" panose="020F0502020204030204" pitchFamily="34" charset="0"/>
            <a:cs typeface="Calibri" panose="020F0502020204030204" pitchFamily="34" charset="0"/>
          </a:endParaRPr>
        </a:p>
        <a:p>
          <a:endParaRPr lang="en-NZ"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96D4A-F3F6-475D-A026-9AD40D015FF5}">
  <sheetPr>
    <pageSetUpPr fitToPage="1"/>
  </sheetPr>
  <dimension ref="A2:V343"/>
  <sheetViews>
    <sheetView tabSelected="1" view="pageBreakPreview" topLeftCell="A228" zoomScaleNormal="100" zoomScaleSheetLayoutView="100" workbookViewId="0">
      <selection activeCell="M242" sqref="M242"/>
    </sheetView>
  </sheetViews>
  <sheetFormatPr defaultColWidth="8.453125" defaultRowHeight="12.5" x14ac:dyDescent="0.25"/>
  <cols>
    <col min="1" max="1" width="6.08984375" style="1" customWidth="1"/>
    <col min="2" max="2" width="6.36328125" style="1" customWidth="1"/>
    <col min="3" max="3" width="6.08984375" style="1" customWidth="1"/>
    <col min="4" max="4" width="17" style="2" customWidth="1"/>
    <col min="5" max="5" width="25.6328125" style="2" customWidth="1"/>
    <col min="6" max="6" width="14.26953125" style="2" customWidth="1"/>
    <col min="7" max="7" width="18.54296875" style="2" customWidth="1"/>
    <col min="8" max="9" width="26.54296875" style="2" customWidth="1"/>
    <col min="10" max="10" width="22.7265625" style="2" customWidth="1"/>
    <col min="11" max="11" width="18.1796875" style="2" customWidth="1"/>
    <col min="12" max="12" width="12.90625" style="2" customWidth="1"/>
    <col min="13" max="13" width="16.54296875" style="2" customWidth="1"/>
    <col min="14" max="16" width="12.90625" style="2" customWidth="1"/>
    <col min="17" max="18" width="8.36328125" style="2" customWidth="1"/>
    <col min="19" max="19" width="8.453125" style="2"/>
    <col min="20" max="20" width="17.08984375" style="2" bestFit="1" customWidth="1"/>
    <col min="21" max="21" width="10.7265625" style="2" bestFit="1" customWidth="1"/>
    <col min="22" max="16384" width="8.453125" style="2"/>
  </cols>
  <sheetData>
    <row r="2" spans="1:18" ht="20" x14ac:dyDescent="0.4">
      <c r="H2" s="3"/>
      <c r="O2" s="4"/>
    </row>
    <row r="3" spans="1:18" x14ac:dyDescent="0.25">
      <c r="C3" s="5"/>
      <c r="D3" s="6"/>
      <c r="E3" s="6"/>
      <c r="F3" s="6"/>
      <c r="G3" s="6"/>
      <c r="H3" s="6"/>
      <c r="I3" s="6"/>
      <c r="J3" s="6"/>
      <c r="K3" s="6"/>
      <c r="L3" s="6"/>
      <c r="M3" s="7"/>
    </row>
    <row r="4" spans="1:18" x14ac:dyDescent="0.25">
      <c r="C4" s="5"/>
      <c r="D4" s="6"/>
      <c r="E4" s="6"/>
      <c r="F4" s="6"/>
      <c r="G4" s="6"/>
      <c r="H4" s="6"/>
      <c r="I4" s="6"/>
      <c r="J4" s="6"/>
      <c r="K4" s="6"/>
      <c r="L4" s="6"/>
      <c r="M4" s="7"/>
    </row>
    <row r="5" spans="1:18" x14ac:dyDescent="0.25">
      <c r="C5" s="5"/>
      <c r="D5" s="6"/>
      <c r="E5" s="6"/>
      <c r="F5" s="6"/>
      <c r="G5" s="6"/>
      <c r="H5" s="6"/>
      <c r="I5" s="6"/>
      <c r="J5" s="6"/>
      <c r="K5" s="6"/>
      <c r="L5" s="6"/>
      <c r="M5" s="7"/>
    </row>
    <row r="6" spans="1:18" x14ac:dyDescent="0.25">
      <c r="B6" s="8"/>
      <c r="C6" s="8"/>
      <c r="D6" s="9"/>
      <c r="E6" s="10"/>
      <c r="F6" s="11"/>
      <c r="G6" s="10"/>
      <c r="H6" s="10"/>
      <c r="I6" s="10"/>
      <c r="J6" s="10"/>
      <c r="K6" s="10"/>
      <c r="L6" s="10"/>
      <c r="M6" s="10"/>
      <c r="N6" s="12"/>
      <c r="O6" s="12"/>
      <c r="P6" s="12"/>
      <c r="Q6" s="12"/>
      <c r="R6" s="13"/>
    </row>
    <row r="7" spans="1:18" ht="13" x14ac:dyDescent="0.3">
      <c r="B7" s="8"/>
      <c r="C7" s="8"/>
      <c r="D7" s="14"/>
      <c r="E7" s="15" t="s">
        <v>0</v>
      </c>
      <c r="F7" s="7"/>
      <c r="G7" s="7"/>
      <c r="H7" s="7"/>
      <c r="I7" s="7"/>
      <c r="J7" s="7"/>
      <c r="K7" s="7"/>
      <c r="L7" s="7"/>
      <c r="M7" s="7"/>
      <c r="R7" s="16"/>
    </row>
    <row r="8" spans="1:18" x14ac:dyDescent="0.25">
      <c r="B8" s="8"/>
      <c r="C8" s="8"/>
      <c r="D8" s="17"/>
      <c r="E8" s="18" t="s">
        <v>1</v>
      </c>
      <c r="F8" s="7"/>
      <c r="G8" s="7"/>
      <c r="H8" s="7"/>
      <c r="I8" s="7"/>
      <c r="J8" s="7"/>
      <c r="K8" s="7"/>
      <c r="L8" s="7"/>
      <c r="M8" s="7"/>
      <c r="R8" s="16"/>
    </row>
    <row r="9" spans="1:18" s="22" customFormat="1" x14ac:dyDescent="0.25">
      <c r="A9" s="1"/>
      <c r="B9" s="19"/>
      <c r="C9" s="8"/>
      <c r="D9" s="17"/>
      <c r="E9" s="18" t="str">
        <f>"Monthly Investor Report as at "&amp;TEXT(K37,"DD MMMM YYYY")</f>
        <v>Monthly Investor Report as at 31 July 2024</v>
      </c>
      <c r="F9" s="7"/>
      <c r="G9" s="20"/>
      <c r="H9" s="21"/>
      <c r="I9" s="21"/>
      <c r="J9" s="21"/>
      <c r="K9" s="21"/>
      <c r="L9" s="21"/>
      <c r="M9" s="21"/>
      <c r="R9" s="23"/>
    </row>
    <row r="10" spans="1:18" s="22" customFormat="1" x14ac:dyDescent="0.25">
      <c r="A10" s="1"/>
      <c r="B10" s="19"/>
      <c r="C10" s="8"/>
      <c r="D10" s="24"/>
      <c r="E10" s="25"/>
      <c r="F10" s="25"/>
      <c r="G10" s="26"/>
      <c r="H10" s="25"/>
      <c r="I10" s="25"/>
      <c r="J10" s="25"/>
      <c r="K10" s="25"/>
      <c r="L10" s="25"/>
      <c r="M10" s="25"/>
      <c r="N10" s="27"/>
      <c r="O10" s="27"/>
      <c r="P10" s="27"/>
      <c r="Q10" s="27"/>
      <c r="R10" s="28"/>
    </row>
    <row r="11" spans="1:18" s="22" customFormat="1" x14ac:dyDescent="0.25">
      <c r="A11" s="1"/>
      <c r="B11" s="19"/>
      <c r="C11" s="8"/>
      <c r="D11" s="21"/>
      <c r="E11" s="21"/>
      <c r="F11" s="21"/>
      <c r="G11" s="20"/>
      <c r="H11" s="21"/>
      <c r="I11" s="21"/>
      <c r="J11" s="21"/>
      <c r="K11" s="21"/>
      <c r="L11" s="21"/>
      <c r="M11" s="21"/>
    </row>
    <row r="12" spans="1:18" ht="13" x14ac:dyDescent="0.3">
      <c r="D12" s="29" t="s">
        <v>2</v>
      </c>
      <c r="E12" s="29"/>
      <c r="H12" s="30" t="s">
        <v>3</v>
      </c>
      <c r="I12" s="6"/>
      <c r="J12" s="30" t="s">
        <v>4</v>
      </c>
    </row>
    <row r="13" spans="1:18" ht="14.5" x14ac:dyDescent="0.35">
      <c r="D13" s="29"/>
      <c r="E13" s="31" t="s">
        <v>5</v>
      </c>
      <c r="F13" s="32"/>
      <c r="G13" s="32"/>
      <c r="H13" s="33"/>
      <c r="I13" s="34"/>
      <c r="J13" s="33"/>
      <c r="K13" s="32"/>
    </row>
    <row r="14" spans="1:18" ht="14.5" x14ac:dyDescent="0.35">
      <c r="E14" s="32"/>
      <c r="F14" s="35" t="s">
        <v>6</v>
      </c>
      <c r="G14" s="32"/>
      <c r="H14" s="36" t="s">
        <v>7</v>
      </c>
      <c r="I14" s="34"/>
      <c r="J14" s="36" t="s">
        <v>8</v>
      </c>
      <c r="K14" s="32"/>
    </row>
    <row r="15" spans="1:18" ht="14.5" x14ac:dyDescent="0.35">
      <c r="E15" s="32"/>
      <c r="F15" s="35" t="s">
        <v>9</v>
      </c>
      <c r="G15" s="32"/>
      <c r="H15" s="36" t="s">
        <v>10</v>
      </c>
      <c r="I15" s="34"/>
      <c r="J15" s="34" t="s">
        <v>11</v>
      </c>
      <c r="K15" s="32"/>
    </row>
    <row r="16" spans="1:18" ht="14.5" x14ac:dyDescent="0.35">
      <c r="E16" s="32"/>
      <c r="F16" s="35" t="s">
        <v>12</v>
      </c>
      <c r="G16" s="32"/>
      <c r="H16" s="36" t="s">
        <v>13</v>
      </c>
      <c r="I16" s="34"/>
      <c r="J16" s="34" t="s">
        <v>13</v>
      </c>
      <c r="K16" s="32"/>
    </row>
    <row r="17" spans="2:18" ht="13" x14ac:dyDescent="0.3">
      <c r="D17" s="29"/>
    </row>
    <row r="18" spans="2:18" ht="13" x14ac:dyDescent="0.3">
      <c r="D18" s="29"/>
      <c r="E18" s="29"/>
      <c r="H18" s="6"/>
      <c r="I18" s="6"/>
      <c r="J18" s="6"/>
    </row>
    <row r="19" spans="2:18" ht="14.5" x14ac:dyDescent="0.35">
      <c r="D19" s="29"/>
      <c r="E19" s="31" t="s">
        <v>14</v>
      </c>
      <c r="F19" s="32"/>
      <c r="G19" s="32"/>
      <c r="H19" s="34" t="s">
        <v>15</v>
      </c>
      <c r="I19" s="34"/>
      <c r="J19" s="34" t="s">
        <v>16</v>
      </c>
      <c r="K19" s="32"/>
    </row>
    <row r="20" spans="2:18" ht="13" x14ac:dyDescent="0.3">
      <c r="D20" s="29"/>
      <c r="E20" s="29"/>
      <c r="H20" s="6"/>
      <c r="I20" s="6"/>
      <c r="J20" s="6"/>
    </row>
    <row r="21" spans="2:18" ht="13" x14ac:dyDescent="0.3">
      <c r="D21" s="29"/>
      <c r="E21" s="29"/>
      <c r="H21" s="6"/>
      <c r="I21" s="6"/>
      <c r="J21" s="6"/>
    </row>
    <row r="22" spans="2:18" ht="13" hidden="1" x14ac:dyDescent="0.3">
      <c r="D22" s="29"/>
      <c r="E22" s="29"/>
      <c r="H22" s="6"/>
      <c r="I22" s="6"/>
      <c r="J22" s="6"/>
    </row>
    <row r="23" spans="2:18" ht="13" hidden="1" x14ac:dyDescent="0.3">
      <c r="D23" s="29"/>
      <c r="E23" s="29"/>
      <c r="H23" s="6"/>
      <c r="I23" s="6"/>
      <c r="J23" s="6"/>
    </row>
    <row r="24" spans="2:18" ht="13" hidden="1" x14ac:dyDescent="0.3">
      <c r="D24" s="29"/>
      <c r="H24" s="30"/>
      <c r="I24" s="6"/>
      <c r="J24" s="30"/>
    </row>
    <row r="25" spans="2:18" x14ac:dyDescent="0.25">
      <c r="F25" s="37"/>
    </row>
    <row r="26" spans="2:18" ht="13" x14ac:dyDescent="0.3">
      <c r="B26" s="1" t="s">
        <v>17</v>
      </c>
      <c r="C26" s="1" t="s">
        <v>18</v>
      </c>
      <c r="D26" s="38"/>
      <c r="E26" s="39" t="s">
        <v>2</v>
      </c>
      <c r="F26" s="40"/>
      <c r="G26" s="40"/>
      <c r="H26" s="41" t="s">
        <v>19</v>
      </c>
      <c r="I26" s="40"/>
      <c r="J26" s="40"/>
      <c r="K26" s="39" t="s">
        <v>20</v>
      </c>
      <c r="L26" s="40"/>
      <c r="M26" s="40"/>
      <c r="N26" s="40"/>
      <c r="O26" s="41" t="s">
        <v>21</v>
      </c>
      <c r="P26" s="40"/>
      <c r="Q26" s="40"/>
      <c r="R26" s="42"/>
    </row>
    <row r="27" spans="2:18" ht="13" x14ac:dyDescent="0.3">
      <c r="B27" s="1" t="s">
        <v>22</v>
      </c>
      <c r="C27" s="1" t="s">
        <v>23</v>
      </c>
      <c r="D27" s="43"/>
      <c r="E27" s="44" t="s">
        <v>24</v>
      </c>
      <c r="F27" s="45"/>
      <c r="G27" s="45"/>
      <c r="H27" s="46" t="s">
        <v>25</v>
      </c>
      <c r="I27" s="45"/>
      <c r="J27" s="45"/>
      <c r="K27" s="44" t="s">
        <v>26</v>
      </c>
      <c r="L27" s="45"/>
      <c r="M27" s="45"/>
      <c r="N27" s="45"/>
      <c r="O27" s="46" t="s">
        <v>21</v>
      </c>
      <c r="P27" s="45"/>
      <c r="Q27" s="45"/>
      <c r="R27" s="47"/>
    </row>
    <row r="28" spans="2:18" ht="13" x14ac:dyDescent="0.3">
      <c r="B28" s="1" t="s">
        <v>27</v>
      </c>
      <c r="C28" s="1" t="s">
        <v>28</v>
      </c>
      <c r="D28" s="43"/>
      <c r="E28" s="44" t="s">
        <v>29</v>
      </c>
      <c r="F28" s="45"/>
      <c r="G28" s="45"/>
      <c r="H28" s="46" t="s">
        <v>30</v>
      </c>
      <c r="I28" s="45"/>
      <c r="J28" s="45"/>
      <c r="K28" s="44" t="s">
        <v>31</v>
      </c>
      <c r="L28" s="45"/>
      <c r="M28" s="45"/>
      <c r="N28" s="45"/>
      <c r="O28" s="46" t="s">
        <v>32</v>
      </c>
      <c r="P28" s="45"/>
      <c r="Q28" s="45"/>
      <c r="R28" s="47"/>
    </row>
    <row r="29" spans="2:18" ht="13" x14ac:dyDescent="0.3">
      <c r="B29" s="1" t="s">
        <v>33</v>
      </c>
      <c r="C29" s="1" t="s">
        <v>34</v>
      </c>
      <c r="D29" s="43"/>
      <c r="E29" s="44" t="s">
        <v>35</v>
      </c>
      <c r="F29" s="45"/>
      <c r="G29" s="45"/>
      <c r="H29" s="46" t="s">
        <v>36</v>
      </c>
      <c r="I29" s="45"/>
      <c r="J29" s="45"/>
      <c r="K29" s="44" t="s">
        <v>37</v>
      </c>
      <c r="L29" s="45"/>
      <c r="M29" s="45"/>
      <c r="N29" s="45"/>
      <c r="O29" s="46" t="s">
        <v>25</v>
      </c>
      <c r="P29" s="45"/>
      <c r="Q29" s="45"/>
      <c r="R29" s="47"/>
    </row>
    <row r="30" spans="2:18" ht="13" x14ac:dyDescent="0.3">
      <c r="B30" s="1" t="s">
        <v>38</v>
      </c>
      <c r="C30" s="1" t="s">
        <v>39</v>
      </c>
      <c r="D30" s="48"/>
      <c r="E30" s="49" t="s">
        <v>40</v>
      </c>
      <c r="F30" s="50"/>
      <c r="G30" s="50"/>
      <c r="H30" s="51" t="s">
        <v>25</v>
      </c>
      <c r="I30" s="50"/>
      <c r="J30" s="50"/>
      <c r="K30" s="49" t="s">
        <v>41</v>
      </c>
      <c r="L30" s="50"/>
      <c r="M30" s="50"/>
      <c r="N30" s="50"/>
      <c r="O30" s="52" t="s">
        <v>32</v>
      </c>
      <c r="P30" s="50"/>
      <c r="Q30" s="50"/>
      <c r="R30" s="53"/>
    </row>
    <row r="32" spans="2:18" ht="13" x14ac:dyDescent="0.3">
      <c r="D32" s="54" t="s">
        <v>42</v>
      </c>
      <c r="F32" s="21"/>
      <c r="G32" s="37"/>
    </row>
    <row r="34" spans="1:22" ht="13" x14ac:dyDescent="0.3">
      <c r="D34" s="55" t="s">
        <v>43</v>
      </c>
      <c r="E34" s="56"/>
      <c r="F34" s="45"/>
      <c r="G34" s="45"/>
      <c r="H34" s="45"/>
      <c r="I34" s="57"/>
      <c r="J34" s="45"/>
      <c r="K34" s="45"/>
    </row>
    <row r="35" spans="1:22" ht="13" x14ac:dyDescent="0.3">
      <c r="D35" s="45"/>
      <c r="E35" s="45" t="s">
        <v>44</v>
      </c>
      <c r="F35" s="45"/>
      <c r="G35" s="45"/>
      <c r="H35" s="45"/>
      <c r="I35" s="57"/>
      <c r="J35" s="45"/>
      <c r="K35" s="58">
        <v>45504</v>
      </c>
      <c r="P35" s="37"/>
    </row>
    <row r="36" spans="1:22" ht="13" x14ac:dyDescent="0.3">
      <c r="D36" s="45"/>
      <c r="E36" s="45" t="s">
        <v>45</v>
      </c>
      <c r="F36" s="45"/>
      <c r="G36" s="45"/>
      <c r="H36" s="45"/>
      <c r="I36" s="57"/>
      <c r="J36" s="45"/>
      <c r="K36" s="58">
        <v>45474</v>
      </c>
      <c r="P36" s="37"/>
    </row>
    <row r="37" spans="1:22" x14ac:dyDescent="0.25">
      <c r="D37" s="45"/>
      <c r="E37" s="45" t="s">
        <v>46</v>
      </c>
      <c r="F37" s="45"/>
      <c r="G37" s="45"/>
      <c r="H37" s="45"/>
      <c r="I37" s="59"/>
      <c r="J37" s="45"/>
      <c r="K37" s="58">
        <v>45504</v>
      </c>
      <c r="P37" s="37"/>
    </row>
    <row r="38" spans="1:22" x14ac:dyDescent="0.25">
      <c r="B38" s="1">
        <v>1</v>
      </c>
      <c r="D38" s="45"/>
      <c r="E38" s="45" t="s">
        <v>47</v>
      </c>
      <c r="F38" s="45"/>
      <c r="G38" s="45"/>
      <c r="H38" s="45"/>
      <c r="I38" s="45"/>
      <c r="J38" s="45"/>
      <c r="K38" s="60">
        <v>32297</v>
      </c>
    </row>
    <row r="39" spans="1:22" x14ac:dyDescent="0.25">
      <c r="B39" s="1">
        <v>2</v>
      </c>
      <c r="D39" s="45"/>
      <c r="E39" s="45" t="s">
        <v>48</v>
      </c>
      <c r="F39" s="45"/>
      <c r="G39" s="45"/>
      <c r="H39" s="45"/>
      <c r="I39" s="45"/>
      <c r="J39" s="45"/>
      <c r="K39" s="60">
        <v>5988614688.6899996</v>
      </c>
    </row>
    <row r="40" spans="1:22" x14ac:dyDescent="0.25">
      <c r="D40" s="45"/>
      <c r="E40" s="45" t="s">
        <v>49</v>
      </c>
      <c r="F40" s="45"/>
      <c r="G40" s="45"/>
      <c r="H40" s="45"/>
      <c r="I40" s="45"/>
      <c r="J40" s="45"/>
      <c r="K40" s="60">
        <v>1511385311.3099999</v>
      </c>
      <c r="O40" s="61"/>
      <c r="P40" s="2" t="s">
        <v>50</v>
      </c>
      <c r="T40" s="18"/>
    </row>
    <row r="41" spans="1:22" x14ac:dyDescent="0.25">
      <c r="B41" s="1">
        <v>3</v>
      </c>
      <c r="D41" s="45"/>
      <c r="E41" s="45" t="s">
        <v>51</v>
      </c>
      <c r="F41" s="45"/>
      <c r="G41" s="45"/>
      <c r="H41" s="45"/>
      <c r="I41" s="45"/>
      <c r="J41" s="45"/>
      <c r="K41" s="60">
        <v>185423.2494872589</v>
      </c>
      <c r="V41" s="62"/>
    </row>
    <row r="42" spans="1:22" x14ac:dyDescent="0.25">
      <c r="B42" s="1">
        <v>4</v>
      </c>
      <c r="D42" s="45"/>
      <c r="E42" s="45" t="s">
        <v>52</v>
      </c>
      <c r="F42" s="45"/>
      <c r="G42" s="45"/>
      <c r="H42" s="45"/>
      <c r="I42" s="45"/>
      <c r="J42" s="45"/>
      <c r="K42" s="60">
        <v>1500000</v>
      </c>
    </row>
    <row r="43" spans="1:22" x14ac:dyDescent="0.25">
      <c r="B43" s="1">
        <v>816</v>
      </c>
      <c r="D43" s="45"/>
      <c r="E43" s="45" t="s">
        <v>53</v>
      </c>
      <c r="F43" s="45"/>
      <c r="G43" s="45"/>
      <c r="H43" s="45"/>
      <c r="I43" s="45"/>
      <c r="J43" s="45"/>
      <c r="K43" s="63">
        <v>0.49201857799999998</v>
      </c>
    </row>
    <row r="44" spans="1:22" ht="12.75" hidden="1" customHeight="1" x14ac:dyDescent="0.25">
      <c r="B44" s="1">
        <v>813</v>
      </c>
      <c r="D44" s="45"/>
      <c r="E44" s="45" t="s">
        <v>54</v>
      </c>
      <c r="F44" s="45"/>
      <c r="G44" s="45"/>
      <c r="H44" s="45"/>
      <c r="I44" s="45"/>
      <c r="J44" s="45"/>
      <c r="K44" s="63">
        <v>0.52309285471284128</v>
      </c>
    </row>
    <row r="45" spans="1:22" x14ac:dyDescent="0.25">
      <c r="A45" s="1">
        <v>31</v>
      </c>
      <c r="B45" s="1">
        <v>813</v>
      </c>
      <c r="D45" s="45"/>
      <c r="E45" s="64" t="s">
        <v>55</v>
      </c>
      <c r="F45" s="45"/>
      <c r="G45" s="45"/>
      <c r="H45" s="45"/>
      <c r="I45" s="45"/>
      <c r="J45" s="45"/>
      <c r="K45" s="63">
        <v>0.47318549040000002</v>
      </c>
      <c r="O45" s="65"/>
    </row>
    <row r="46" spans="1:22" ht="14.5" x14ac:dyDescent="0.25">
      <c r="A46" s="1">
        <v>31</v>
      </c>
      <c r="B46" s="1">
        <v>205</v>
      </c>
      <c r="D46" s="45"/>
      <c r="E46" s="64" t="s">
        <v>56</v>
      </c>
      <c r="F46" s="45"/>
      <c r="G46" s="45"/>
      <c r="H46" s="45"/>
      <c r="I46" s="45"/>
      <c r="J46" s="45"/>
      <c r="K46" s="63">
        <v>0.41894436190000001</v>
      </c>
    </row>
    <row r="47" spans="1:22" x14ac:dyDescent="0.25">
      <c r="B47" s="1">
        <v>6</v>
      </c>
      <c r="D47" s="45"/>
      <c r="E47" s="45" t="s">
        <v>57</v>
      </c>
      <c r="F47" s="45"/>
      <c r="G47" s="45"/>
      <c r="H47" s="45"/>
      <c r="I47" s="45"/>
      <c r="J47" s="45"/>
      <c r="K47" s="66">
        <v>6.1834E-2</v>
      </c>
    </row>
    <row r="48" spans="1:22" ht="14.5" x14ac:dyDescent="0.25">
      <c r="B48" s="1">
        <v>10</v>
      </c>
      <c r="D48" s="45"/>
      <c r="E48" s="45" t="s">
        <v>58</v>
      </c>
      <c r="F48" s="45"/>
      <c r="G48" s="45"/>
      <c r="H48" s="45"/>
      <c r="I48" s="45"/>
      <c r="J48" s="45"/>
      <c r="K48" s="60">
        <v>58.499884995899997</v>
      </c>
    </row>
    <row r="49" spans="2:11" x14ac:dyDescent="0.25">
      <c r="B49" s="1">
        <v>11</v>
      </c>
      <c r="D49" s="45"/>
      <c r="E49" s="45" t="s">
        <v>59</v>
      </c>
      <c r="F49" s="45"/>
      <c r="G49" s="45"/>
      <c r="H49" s="45"/>
      <c r="I49" s="45"/>
      <c r="J49" s="45"/>
      <c r="K49" s="60">
        <v>273.14499999999998</v>
      </c>
    </row>
    <row r="50" spans="2:11" x14ac:dyDescent="0.25">
      <c r="B50" s="1">
        <v>12</v>
      </c>
      <c r="D50" s="45"/>
      <c r="E50" s="45" t="s">
        <v>60</v>
      </c>
      <c r="F50" s="45"/>
      <c r="G50" s="45"/>
      <c r="H50" s="45"/>
      <c r="I50" s="45"/>
      <c r="J50" s="45"/>
      <c r="K50" s="60">
        <v>360</v>
      </c>
    </row>
    <row r="51" spans="2:11" x14ac:dyDescent="0.25">
      <c r="B51" s="1">
        <v>11</v>
      </c>
      <c r="D51" s="45"/>
      <c r="E51" s="45" t="s">
        <v>61</v>
      </c>
      <c r="F51" s="45"/>
      <c r="G51" s="45"/>
      <c r="H51" s="45"/>
      <c r="I51" s="45"/>
      <c r="J51" s="45"/>
      <c r="K51" s="60">
        <v>22.762083333333333</v>
      </c>
    </row>
    <row r="52" spans="2:11" x14ac:dyDescent="0.25">
      <c r="D52" s="45"/>
      <c r="E52" s="45" t="s">
        <v>62</v>
      </c>
      <c r="F52" s="45"/>
      <c r="G52" s="45"/>
      <c r="H52" s="45"/>
      <c r="I52" s="45"/>
      <c r="J52" s="45"/>
      <c r="K52" s="67">
        <f>P314</f>
        <v>3.3893865708955699</v>
      </c>
    </row>
    <row r="53" spans="2:11" x14ac:dyDescent="0.25">
      <c r="D53" s="45"/>
      <c r="E53" s="45" t="s">
        <v>63</v>
      </c>
      <c r="F53" s="45"/>
      <c r="G53" s="45"/>
      <c r="H53" s="45"/>
      <c r="I53" s="45"/>
      <c r="J53" s="45"/>
      <c r="K53" s="68" t="s">
        <v>64</v>
      </c>
    </row>
    <row r="54" spans="2:11" ht="13" x14ac:dyDescent="0.3">
      <c r="D54" s="45"/>
      <c r="E54" s="45" t="s">
        <v>65</v>
      </c>
      <c r="F54" s="45"/>
      <c r="G54" s="45"/>
      <c r="H54" s="45"/>
      <c r="I54" s="45"/>
      <c r="J54" s="45"/>
      <c r="K54" s="68" t="s">
        <v>64</v>
      </c>
    </row>
    <row r="55" spans="2:11" x14ac:dyDescent="0.25">
      <c r="D55" s="45"/>
      <c r="E55" s="45" t="s">
        <v>66</v>
      </c>
      <c r="F55" s="45"/>
      <c r="G55" s="45"/>
      <c r="H55" s="45"/>
      <c r="I55" s="45"/>
      <c r="J55" s="45"/>
      <c r="K55" s="63">
        <v>1</v>
      </c>
    </row>
    <row r="56" spans="2:11" x14ac:dyDescent="0.25">
      <c r="D56" s="45"/>
      <c r="E56" s="45" t="s">
        <v>67</v>
      </c>
      <c r="F56" s="45"/>
      <c r="G56" s="45"/>
      <c r="H56" s="45"/>
      <c r="I56" s="45"/>
      <c r="J56" s="45"/>
      <c r="K56" s="63">
        <v>0</v>
      </c>
    </row>
    <row r="57" spans="2:11" x14ac:dyDescent="0.25">
      <c r="D57" s="45"/>
      <c r="E57" s="45" t="s">
        <v>68</v>
      </c>
      <c r="F57" s="45"/>
      <c r="G57" s="45"/>
      <c r="H57" s="45"/>
      <c r="I57" s="45"/>
      <c r="J57" s="45"/>
      <c r="K57" s="63">
        <v>0</v>
      </c>
    </row>
    <row r="58" spans="2:11" x14ac:dyDescent="0.25">
      <c r="D58" s="45"/>
      <c r="E58" s="45" t="s">
        <v>69</v>
      </c>
      <c r="F58" s="45"/>
      <c r="G58" s="45"/>
      <c r="H58" s="45"/>
      <c r="I58" s="45"/>
      <c r="J58" s="45"/>
      <c r="K58" s="63">
        <v>0</v>
      </c>
    </row>
    <row r="59" spans="2:11" ht="12.75" hidden="1" customHeight="1" x14ac:dyDescent="0.25">
      <c r="D59" s="45"/>
      <c r="E59" s="45" t="s">
        <v>70</v>
      </c>
      <c r="F59" s="45"/>
      <c r="G59" s="45"/>
      <c r="H59" s="45"/>
      <c r="I59" s="45"/>
      <c r="J59" s="45"/>
      <c r="K59" s="46" t="s">
        <v>71</v>
      </c>
    </row>
    <row r="60" spans="2:11" ht="12.75" hidden="1" customHeight="1" x14ac:dyDescent="0.25">
      <c r="D60" s="45"/>
      <c r="E60" s="45" t="s">
        <v>72</v>
      </c>
      <c r="F60" s="45"/>
      <c r="G60" s="45"/>
      <c r="H60" s="45"/>
      <c r="I60" s="45"/>
      <c r="J60" s="45"/>
      <c r="K60" s="46" t="s">
        <v>71</v>
      </c>
    </row>
    <row r="61" spans="2:11" ht="12.75" hidden="1" customHeight="1" x14ac:dyDescent="0.25">
      <c r="D61" s="45"/>
      <c r="E61" s="45" t="s">
        <v>73</v>
      </c>
      <c r="F61" s="45"/>
      <c r="G61" s="45"/>
      <c r="H61" s="45"/>
      <c r="I61" s="45"/>
      <c r="J61" s="45"/>
      <c r="K61" s="46" t="s">
        <v>71</v>
      </c>
    </row>
    <row r="62" spans="2:11" ht="12.75" hidden="1" customHeight="1" x14ac:dyDescent="0.25">
      <c r="D62" s="45"/>
      <c r="E62" s="45" t="s">
        <v>74</v>
      </c>
      <c r="F62" s="45"/>
      <c r="G62" s="45"/>
      <c r="H62" s="45"/>
      <c r="I62" s="45"/>
      <c r="J62" s="45"/>
      <c r="K62" s="46" t="s">
        <v>71</v>
      </c>
    </row>
    <row r="63" spans="2:11" ht="14.25" hidden="1" customHeight="1" x14ac:dyDescent="0.25">
      <c r="D63" s="45"/>
      <c r="E63" s="45" t="s">
        <v>75</v>
      </c>
      <c r="F63" s="45"/>
      <c r="G63" s="45"/>
      <c r="H63" s="45"/>
      <c r="I63" s="45"/>
      <c r="J63" s="45"/>
      <c r="K63" s="46" t="s">
        <v>71</v>
      </c>
    </row>
    <row r="64" spans="2:11" ht="12.75" hidden="1" customHeight="1" x14ac:dyDescent="0.25">
      <c r="D64" s="45"/>
      <c r="E64" s="45" t="s">
        <v>76</v>
      </c>
      <c r="F64" s="45"/>
      <c r="G64" s="45"/>
      <c r="H64" s="45"/>
      <c r="I64" s="45"/>
      <c r="J64" s="45"/>
      <c r="K64" s="46" t="s">
        <v>71</v>
      </c>
    </row>
    <row r="65" spans="2:11" ht="12.75" hidden="1" customHeight="1" x14ac:dyDescent="0.25">
      <c r="D65" s="45"/>
      <c r="E65" s="45" t="s">
        <v>77</v>
      </c>
      <c r="F65" s="45"/>
      <c r="G65" s="45"/>
      <c r="H65" s="45"/>
      <c r="I65" s="45"/>
      <c r="J65" s="45"/>
      <c r="K65" s="46" t="s">
        <v>78</v>
      </c>
    </row>
    <row r="66" spans="2:11" x14ac:dyDescent="0.25">
      <c r="D66" s="45"/>
      <c r="E66" s="45" t="s">
        <v>79</v>
      </c>
      <c r="F66" s="45"/>
      <c r="G66" s="45"/>
      <c r="H66" s="45"/>
      <c r="I66" s="45"/>
      <c r="J66" s="45"/>
      <c r="K66" s="63">
        <v>1</v>
      </c>
    </row>
    <row r="67" spans="2:11" x14ac:dyDescent="0.25">
      <c r="D67" s="45"/>
      <c r="E67" s="45" t="s">
        <v>80</v>
      </c>
      <c r="F67" s="45"/>
      <c r="G67" s="45"/>
      <c r="H67" s="45"/>
      <c r="I67" s="45"/>
      <c r="J67" s="45"/>
      <c r="K67" s="69">
        <v>46090510.810221918</v>
      </c>
    </row>
    <row r="68" spans="2:11" x14ac:dyDescent="0.25">
      <c r="D68" s="45"/>
      <c r="E68" s="45" t="s">
        <v>81</v>
      </c>
      <c r="F68" s="45"/>
      <c r="G68" s="45"/>
      <c r="H68" s="45"/>
      <c r="I68" s="45"/>
      <c r="J68" s="45"/>
      <c r="K68" s="69">
        <v>113980253.93000001</v>
      </c>
    </row>
    <row r="69" spans="2:11" ht="14" x14ac:dyDescent="0.25">
      <c r="E69" s="70" t="s">
        <v>82</v>
      </c>
    </row>
    <row r="70" spans="2:11" ht="14" x14ac:dyDescent="0.25">
      <c r="E70" s="70" t="s">
        <v>83</v>
      </c>
    </row>
    <row r="72" spans="2:11" ht="13" x14ac:dyDescent="0.3">
      <c r="D72" s="55" t="s">
        <v>84</v>
      </c>
      <c r="E72" s="45"/>
      <c r="F72" s="45"/>
      <c r="G72" s="45"/>
      <c r="H72" s="45"/>
      <c r="I72" s="45"/>
      <c r="J72" s="68"/>
      <c r="K72" s="68" t="s">
        <v>85</v>
      </c>
    </row>
    <row r="73" spans="2:11" x14ac:dyDescent="0.25">
      <c r="B73" s="1" t="s">
        <v>86</v>
      </c>
      <c r="D73" s="45" t="s">
        <v>87</v>
      </c>
      <c r="E73" s="45" t="s">
        <v>88</v>
      </c>
      <c r="F73" s="45"/>
      <c r="G73" s="45"/>
      <c r="H73" s="45"/>
      <c r="I73" s="45"/>
      <c r="J73" s="68"/>
      <c r="K73" s="147">
        <v>5389723606.5539999</v>
      </c>
    </row>
    <row r="74" spans="2:11" x14ac:dyDescent="0.25">
      <c r="B74" s="71" t="s">
        <v>89</v>
      </c>
      <c r="D74" s="45"/>
      <c r="E74" s="45" t="s">
        <v>90</v>
      </c>
      <c r="F74" s="45"/>
      <c r="G74" s="45"/>
      <c r="H74" s="45"/>
      <c r="I74" s="45"/>
      <c r="J74" s="147" t="s">
        <v>91</v>
      </c>
      <c r="K74" s="147"/>
    </row>
    <row r="75" spans="2:11" x14ac:dyDescent="0.25">
      <c r="B75" s="71" t="s">
        <v>92</v>
      </c>
      <c r="D75" s="45"/>
      <c r="E75" s="45" t="s">
        <v>93</v>
      </c>
      <c r="F75" s="45"/>
      <c r="G75" s="45"/>
      <c r="H75" s="45"/>
      <c r="I75" s="45"/>
      <c r="J75" s="147">
        <v>5389723606.5539999</v>
      </c>
      <c r="K75" s="147"/>
    </row>
    <row r="76" spans="2:11" x14ac:dyDescent="0.25">
      <c r="B76" s="71" t="s">
        <v>94</v>
      </c>
      <c r="D76" s="45"/>
      <c r="E76" s="45" t="s">
        <v>95</v>
      </c>
      <c r="F76" s="45"/>
      <c r="G76" s="45"/>
      <c r="H76" s="45"/>
      <c r="I76" s="45"/>
      <c r="J76" s="147">
        <v>5968573224.4034252</v>
      </c>
      <c r="K76" s="147"/>
    </row>
    <row r="77" spans="2:11" x14ac:dyDescent="0.25">
      <c r="B77" s="71" t="s">
        <v>96</v>
      </c>
      <c r="D77" s="45" t="s">
        <v>97</v>
      </c>
      <c r="E77" s="45" t="s">
        <v>98</v>
      </c>
      <c r="F77" s="45"/>
      <c r="G77" s="45"/>
      <c r="H77" s="45"/>
      <c r="I77" s="45"/>
      <c r="J77" s="68"/>
      <c r="K77" s="148">
        <v>1511385311.3099999</v>
      </c>
    </row>
    <row r="78" spans="2:11" x14ac:dyDescent="0.25">
      <c r="B78" s="71" t="s">
        <v>99</v>
      </c>
      <c r="D78" s="45" t="s">
        <v>100</v>
      </c>
      <c r="E78" s="45" t="s">
        <v>101</v>
      </c>
      <c r="F78" s="45"/>
      <c r="G78" s="45"/>
      <c r="H78" s="45"/>
      <c r="I78" s="45"/>
      <c r="J78" s="68"/>
      <c r="K78" s="147">
        <v>0</v>
      </c>
    </row>
    <row r="79" spans="2:11" x14ac:dyDescent="0.25">
      <c r="B79" s="71" t="s">
        <v>102</v>
      </c>
      <c r="D79" s="45" t="s">
        <v>103</v>
      </c>
      <c r="E79" s="45" t="s">
        <v>104</v>
      </c>
      <c r="F79" s="45"/>
      <c r="G79" s="45"/>
      <c r="H79" s="45"/>
      <c r="I79" s="45"/>
      <c r="J79" s="68"/>
      <c r="K79" s="147">
        <v>0</v>
      </c>
    </row>
    <row r="80" spans="2:11" x14ac:dyDescent="0.25">
      <c r="B80" s="71" t="s">
        <v>105</v>
      </c>
      <c r="D80" s="45" t="s">
        <v>106</v>
      </c>
      <c r="E80" s="45" t="s">
        <v>107</v>
      </c>
      <c r="F80" s="45"/>
      <c r="G80" s="45"/>
      <c r="H80" s="45"/>
      <c r="I80" s="45"/>
      <c r="J80" s="68"/>
      <c r="K80" s="147">
        <v>0</v>
      </c>
    </row>
    <row r="81" spans="2:12" x14ac:dyDescent="0.25">
      <c r="B81" s="71" t="s">
        <v>108</v>
      </c>
      <c r="D81" s="45"/>
      <c r="E81" s="40" t="s">
        <v>109</v>
      </c>
      <c r="F81" s="40"/>
      <c r="G81" s="40"/>
      <c r="H81" s="40"/>
      <c r="I81" s="40"/>
      <c r="J81" s="40"/>
      <c r="K81" s="149">
        <v>6901108917.8640003</v>
      </c>
      <c r="L81" s="72"/>
    </row>
    <row r="82" spans="2:12" x14ac:dyDescent="0.25">
      <c r="B82" s="71" t="s">
        <v>110</v>
      </c>
      <c r="D82" s="45"/>
      <c r="E82" s="45" t="s">
        <v>111</v>
      </c>
      <c r="F82" s="45"/>
      <c r="G82" s="45"/>
      <c r="H82" s="45"/>
      <c r="I82" s="45"/>
      <c r="J82" s="45"/>
      <c r="K82" s="147">
        <v>4278292257</v>
      </c>
      <c r="L82" s="72"/>
    </row>
    <row r="83" spans="2:12" ht="13" thickBot="1" x14ac:dyDescent="0.3">
      <c r="B83" s="71"/>
      <c r="D83" s="45"/>
      <c r="E83" s="64" t="s">
        <v>112</v>
      </c>
      <c r="F83" s="45"/>
      <c r="G83" s="45"/>
      <c r="H83" s="45"/>
      <c r="I83" s="45"/>
      <c r="J83" s="45"/>
      <c r="K83" s="150">
        <v>2622816660.8639998</v>
      </c>
    </row>
    <row r="84" spans="2:12" ht="13" thickTop="1" x14ac:dyDescent="0.25">
      <c r="B84" s="71" t="s">
        <v>113</v>
      </c>
      <c r="D84" s="45"/>
      <c r="E84" s="45" t="s">
        <v>114</v>
      </c>
      <c r="F84" s="45"/>
      <c r="G84" s="45"/>
      <c r="H84" s="45"/>
      <c r="I84" s="45"/>
      <c r="J84" s="45"/>
      <c r="K84" s="56" t="s">
        <v>115</v>
      </c>
    </row>
    <row r="85" spans="2:12" x14ac:dyDescent="0.25">
      <c r="B85" s="71" t="s">
        <v>116</v>
      </c>
      <c r="D85" s="45"/>
      <c r="E85" s="45" t="s">
        <v>117</v>
      </c>
      <c r="F85" s="45"/>
      <c r="G85" s="45"/>
      <c r="H85" s="45"/>
      <c r="I85" s="45"/>
      <c r="J85" s="45"/>
      <c r="K85" s="151">
        <v>0.9</v>
      </c>
    </row>
    <row r="86" spans="2:12" x14ac:dyDescent="0.25">
      <c r="B86" s="71"/>
      <c r="D86" s="45"/>
      <c r="E86" s="45" t="s">
        <v>118</v>
      </c>
      <c r="F86" s="45"/>
      <c r="G86" s="45"/>
      <c r="H86" s="45"/>
      <c r="I86" s="45"/>
      <c r="J86" s="45"/>
      <c r="K86" s="151">
        <v>0.9</v>
      </c>
    </row>
    <row r="87" spans="2:12" x14ac:dyDescent="0.25">
      <c r="K87" s="152"/>
    </row>
    <row r="88" spans="2:12" ht="13" x14ac:dyDescent="0.3">
      <c r="B88" s="71"/>
      <c r="D88" s="73" t="s">
        <v>119</v>
      </c>
      <c r="E88" s="74"/>
      <c r="F88" s="74"/>
      <c r="G88" s="74"/>
      <c r="H88" s="74"/>
      <c r="I88" s="74"/>
      <c r="J88" s="74"/>
      <c r="K88" s="153"/>
      <c r="L88" s="75"/>
    </row>
    <row r="89" spans="2:12" x14ac:dyDescent="0.25">
      <c r="B89" s="71"/>
      <c r="D89" s="74"/>
      <c r="E89" s="74"/>
      <c r="F89" s="74"/>
      <c r="G89" s="74"/>
      <c r="H89" s="74"/>
      <c r="I89" s="74"/>
      <c r="J89" s="74"/>
      <c r="K89" s="153"/>
      <c r="L89" s="75"/>
    </row>
    <row r="90" spans="2:12" x14ac:dyDescent="0.25">
      <c r="B90" s="71"/>
      <c r="D90" s="74"/>
      <c r="E90" s="74" t="s">
        <v>120</v>
      </c>
      <c r="F90" s="74"/>
      <c r="G90" s="74"/>
      <c r="H90" s="74"/>
      <c r="I90" s="74"/>
      <c r="J90" s="74"/>
      <c r="K90" s="153">
        <v>1.1111</v>
      </c>
      <c r="L90" s="75"/>
    </row>
    <row r="91" spans="2:12" x14ac:dyDescent="0.25">
      <c r="B91" s="71"/>
      <c r="D91" s="74"/>
      <c r="E91" s="74" t="s">
        <v>121</v>
      </c>
      <c r="F91" s="74"/>
      <c r="G91" s="74"/>
      <c r="H91" s="74"/>
      <c r="I91" s="74"/>
      <c r="J91" s="74"/>
      <c r="K91" s="153">
        <f>1/K86</f>
        <v>1.1111111111111112</v>
      </c>
      <c r="L91" s="75"/>
    </row>
    <row r="92" spans="2:12" x14ac:dyDescent="0.25">
      <c r="B92" s="71"/>
      <c r="D92" s="74"/>
      <c r="E92" s="74" t="s">
        <v>122</v>
      </c>
      <c r="F92" s="74"/>
      <c r="G92" s="74"/>
      <c r="H92" s="74"/>
      <c r="I92" s="74"/>
      <c r="J92" s="74"/>
      <c r="K92" s="153">
        <v>1.7530359193504719</v>
      </c>
      <c r="L92" s="75"/>
    </row>
    <row r="93" spans="2:12" x14ac:dyDescent="0.25">
      <c r="K93" s="65"/>
    </row>
    <row r="94" spans="2:12" x14ac:dyDescent="0.25">
      <c r="D94" s="45"/>
      <c r="E94" s="45" t="s">
        <v>123</v>
      </c>
      <c r="F94" s="45"/>
      <c r="G94" s="45"/>
      <c r="H94" s="45"/>
      <c r="I94" s="45"/>
      <c r="J94" s="45"/>
      <c r="K94" s="56" t="s">
        <v>124</v>
      </c>
    </row>
    <row r="95" spans="2:12" x14ac:dyDescent="0.25">
      <c r="D95" s="45"/>
      <c r="E95" s="45" t="s">
        <v>125</v>
      </c>
      <c r="F95" s="45"/>
      <c r="G95" s="45"/>
      <c r="H95" s="45"/>
      <c r="I95" s="45"/>
      <c r="J95" s="45"/>
      <c r="K95" s="56" t="s">
        <v>124</v>
      </c>
    </row>
    <row r="96" spans="2:12" x14ac:dyDescent="0.25">
      <c r="D96" s="45"/>
      <c r="E96" s="45" t="s">
        <v>126</v>
      </c>
      <c r="F96" s="45"/>
      <c r="G96" s="45"/>
      <c r="H96" s="45"/>
      <c r="I96" s="45"/>
      <c r="J96" s="45"/>
      <c r="K96" s="56" t="s">
        <v>124</v>
      </c>
    </row>
    <row r="97" spans="2:11" x14ac:dyDescent="0.25">
      <c r="D97" s="45"/>
      <c r="E97" s="45" t="s">
        <v>127</v>
      </c>
      <c r="F97" s="45"/>
      <c r="G97" s="45"/>
      <c r="H97" s="45"/>
      <c r="I97" s="45"/>
      <c r="J97" s="45"/>
      <c r="K97" s="56" t="s">
        <v>124</v>
      </c>
    </row>
    <row r="98" spans="2:11" x14ac:dyDescent="0.25">
      <c r="D98" s="45"/>
      <c r="E98" s="45" t="s">
        <v>128</v>
      </c>
      <c r="F98" s="45"/>
      <c r="G98" s="45"/>
      <c r="H98" s="45"/>
      <c r="I98" s="45"/>
      <c r="J98" s="45"/>
      <c r="K98" s="56" t="s">
        <v>124</v>
      </c>
    </row>
    <row r="99" spans="2:11" ht="15" customHeight="1" x14ac:dyDescent="0.25">
      <c r="H99" s="1">
        <v>4</v>
      </c>
      <c r="I99" s="1"/>
      <c r="J99" s="1">
        <v>3</v>
      </c>
      <c r="K99" s="1"/>
    </row>
    <row r="100" spans="2:11" ht="13" x14ac:dyDescent="0.3">
      <c r="D100" s="3" t="s">
        <v>129</v>
      </c>
      <c r="H100" s="162" t="s">
        <v>130</v>
      </c>
      <c r="I100" s="162"/>
      <c r="J100" s="163" t="s">
        <v>131</v>
      </c>
      <c r="K100" s="163"/>
    </row>
    <row r="101" spans="2:11" x14ac:dyDescent="0.25">
      <c r="H101" s="154" t="s">
        <v>85</v>
      </c>
      <c r="I101" s="154" t="s">
        <v>132</v>
      </c>
      <c r="J101" s="155"/>
      <c r="K101" s="156" t="s">
        <v>132</v>
      </c>
    </row>
    <row r="102" spans="2:11" ht="13" x14ac:dyDescent="0.3">
      <c r="D102" s="29" t="s">
        <v>133</v>
      </c>
      <c r="H102" s="45"/>
      <c r="I102" s="45"/>
      <c r="J102" s="79"/>
      <c r="K102" s="79"/>
    </row>
    <row r="103" spans="2:11" x14ac:dyDescent="0.25">
      <c r="B103" s="1">
        <v>301</v>
      </c>
      <c r="E103" s="80" t="s">
        <v>134</v>
      </c>
      <c r="H103" s="81">
        <v>5464243564.3999996</v>
      </c>
      <c r="I103" s="82">
        <f>1-SUM(I104:I105)</f>
        <v>0.91249999999999998</v>
      </c>
      <c r="J103" s="83">
        <v>30827</v>
      </c>
      <c r="K103" s="82">
        <f>1-SUM(K104:K105)</f>
        <v>0.95450000000000002</v>
      </c>
    </row>
    <row r="104" spans="2:11" x14ac:dyDescent="0.25">
      <c r="B104" s="1">
        <v>303</v>
      </c>
      <c r="E104" s="80" t="s">
        <v>135</v>
      </c>
      <c r="H104" s="81">
        <v>524293597.81999999</v>
      </c>
      <c r="I104" s="82">
        <f t="shared" ref="I104:K105" si="0">+ROUND(H104/H$106,4)</f>
        <v>8.7499999999999994E-2</v>
      </c>
      <c r="J104" s="83">
        <v>1463</v>
      </c>
      <c r="K104" s="82">
        <f t="shared" si="0"/>
        <v>4.53E-2</v>
      </c>
    </row>
    <row r="105" spans="2:11" x14ac:dyDescent="0.25">
      <c r="B105" s="1">
        <v>305</v>
      </c>
      <c r="E105" s="80" t="s">
        <v>136</v>
      </c>
      <c r="H105" s="81">
        <v>77526.47</v>
      </c>
      <c r="I105" s="82">
        <f t="shared" si="0"/>
        <v>0</v>
      </c>
      <c r="J105" s="83">
        <v>7</v>
      </c>
      <c r="K105" s="82">
        <f t="shared" si="0"/>
        <v>2.0000000000000001E-4</v>
      </c>
    </row>
    <row r="106" spans="2:11" x14ac:dyDescent="0.25">
      <c r="D106" s="18"/>
      <c r="E106" s="84" t="s">
        <v>137</v>
      </c>
      <c r="F106" s="85"/>
      <c r="G106" s="85"/>
      <c r="H106" s="86">
        <f>SUM(H103:H105)</f>
        <v>5988614688.6899996</v>
      </c>
      <c r="I106" s="87">
        <f>SUM(I103:I105)</f>
        <v>1</v>
      </c>
      <c r="J106" s="88">
        <f>SUM(J103:J105)</f>
        <v>32297</v>
      </c>
      <c r="K106" s="87">
        <f>SUM(K103:K105)</f>
        <v>1</v>
      </c>
    </row>
    <row r="107" spans="2:11" x14ac:dyDescent="0.25">
      <c r="H107" s="79"/>
      <c r="I107" s="82"/>
      <c r="J107" s="79"/>
      <c r="K107" s="79"/>
    </row>
    <row r="108" spans="2:11" ht="13" x14ac:dyDescent="0.3">
      <c r="D108" s="29" t="s">
        <v>138</v>
      </c>
      <c r="H108" s="45"/>
      <c r="I108" s="45"/>
      <c r="J108" s="79"/>
      <c r="K108" s="79"/>
    </row>
    <row r="109" spans="2:11" x14ac:dyDescent="0.25">
      <c r="B109" s="1">
        <v>112</v>
      </c>
      <c r="E109" s="80" t="s">
        <v>139</v>
      </c>
      <c r="H109" s="81">
        <v>5612827538.3400002</v>
      </c>
      <c r="I109" s="82">
        <f>1-SUM(I110:I111)</f>
        <v>0.93720000000000003</v>
      </c>
      <c r="J109" s="83">
        <v>27939</v>
      </c>
      <c r="K109" s="82">
        <f>1-SUM(K110:K111)</f>
        <v>0.86509999999999998</v>
      </c>
    </row>
    <row r="110" spans="2:11" x14ac:dyDescent="0.25">
      <c r="B110" s="1">
        <v>114</v>
      </c>
      <c r="E110" s="80" t="s">
        <v>140</v>
      </c>
      <c r="H110" s="81">
        <v>375787150.35000002</v>
      </c>
      <c r="I110" s="82">
        <f t="shared" ref="I110:K111" si="1">+ROUND(H110/H$112,4)</f>
        <v>6.2799999999999995E-2</v>
      </c>
      <c r="J110" s="83">
        <v>4358</v>
      </c>
      <c r="K110" s="82">
        <f t="shared" si="1"/>
        <v>0.13489999999999999</v>
      </c>
    </row>
    <row r="111" spans="2:11" x14ac:dyDescent="0.25">
      <c r="B111" s="1">
        <v>116</v>
      </c>
      <c r="E111" s="80" t="s">
        <v>141</v>
      </c>
      <c r="H111" s="81">
        <v>0</v>
      </c>
      <c r="I111" s="82">
        <f t="shared" si="1"/>
        <v>0</v>
      </c>
      <c r="J111" s="83">
        <v>0</v>
      </c>
      <c r="K111" s="82">
        <f t="shared" si="1"/>
        <v>0</v>
      </c>
    </row>
    <row r="112" spans="2:11" x14ac:dyDescent="0.25">
      <c r="D112" s="89"/>
      <c r="E112" s="84" t="s">
        <v>142</v>
      </c>
      <c r="F112" s="85"/>
      <c r="G112" s="85"/>
      <c r="H112" s="86">
        <f>SUM(H109:H111)</f>
        <v>5988614688.6900005</v>
      </c>
      <c r="I112" s="87">
        <f>SUM(I109:I111)</f>
        <v>1</v>
      </c>
      <c r="J112" s="88">
        <f>SUM(J109:J111)</f>
        <v>32297</v>
      </c>
      <c r="K112" s="87">
        <f>SUM(K109:K111)</f>
        <v>1</v>
      </c>
    </row>
    <row r="113" spans="2:11" x14ac:dyDescent="0.25">
      <c r="H113" s="79"/>
      <c r="I113" s="82"/>
      <c r="J113" s="79"/>
      <c r="K113" s="79"/>
    </row>
    <row r="114" spans="2:11" ht="13" x14ac:dyDescent="0.3">
      <c r="D114" s="29" t="s">
        <v>143</v>
      </c>
      <c r="H114" s="45"/>
      <c r="I114" s="90"/>
      <c r="J114" s="79"/>
      <c r="K114" s="79"/>
    </row>
    <row r="115" spans="2:11" x14ac:dyDescent="0.25">
      <c r="B115" s="1">
        <v>550</v>
      </c>
      <c r="E115" s="65" t="s">
        <v>144</v>
      </c>
      <c r="H115" s="81">
        <v>2410682642.71</v>
      </c>
      <c r="I115" s="82">
        <f>1-SUM(I116:I124)</f>
        <v>0.40239999999999998</v>
      </c>
      <c r="J115" s="83">
        <v>8935</v>
      </c>
      <c r="K115" s="82">
        <f>1-SUM(K116:K124)</f>
        <v>0.27659999999999996</v>
      </c>
    </row>
    <row r="116" spans="2:11" x14ac:dyDescent="0.25">
      <c r="B116" s="1">
        <v>551</v>
      </c>
      <c r="E116" s="65" t="s">
        <v>145</v>
      </c>
      <c r="H116" s="81">
        <v>344650075.37</v>
      </c>
      <c r="I116" s="82">
        <f>ROUND(+H116/H$125,4)</f>
        <v>5.7599999999999998E-2</v>
      </c>
      <c r="J116" s="83">
        <v>2049</v>
      </c>
      <c r="K116" s="82">
        <f>ROUND(+J116/J$125,4)</f>
        <v>6.3399999999999998E-2</v>
      </c>
    </row>
    <row r="117" spans="2:11" x14ac:dyDescent="0.25">
      <c r="B117" s="1">
        <v>552</v>
      </c>
      <c r="E117" s="65" t="s">
        <v>146</v>
      </c>
      <c r="H117" s="81">
        <v>784400059.49000001</v>
      </c>
      <c r="I117" s="82">
        <f t="shared" ref="I117:I124" si="2">ROUND(+H117/H$125,4)</f>
        <v>0.13100000000000001</v>
      </c>
      <c r="J117" s="83">
        <v>5161</v>
      </c>
      <c r="K117" s="82">
        <f t="shared" ref="K117:K124" si="3">ROUND(+J117/J$125,4)</f>
        <v>0.1598</v>
      </c>
    </row>
    <row r="118" spans="2:11" x14ac:dyDescent="0.25">
      <c r="B118" s="1">
        <v>553</v>
      </c>
      <c r="E118" s="65" t="s">
        <v>147</v>
      </c>
      <c r="H118" s="81">
        <v>176771186.34</v>
      </c>
      <c r="I118" s="82">
        <f t="shared" si="2"/>
        <v>2.9499999999999998E-2</v>
      </c>
      <c r="J118" s="83">
        <v>1247</v>
      </c>
      <c r="K118" s="82">
        <f t="shared" si="3"/>
        <v>3.8600000000000002E-2</v>
      </c>
    </row>
    <row r="119" spans="2:11" x14ac:dyDescent="0.25">
      <c r="B119" s="1">
        <v>554</v>
      </c>
      <c r="E119" s="65" t="s">
        <v>148</v>
      </c>
      <c r="H119" s="81">
        <v>135851203.47</v>
      </c>
      <c r="I119" s="82">
        <f t="shared" si="2"/>
        <v>2.2700000000000001E-2</v>
      </c>
      <c r="J119" s="83">
        <v>928</v>
      </c>
      <c r="K119" s="82">
        <f t="shared" si="3"/>
        <v>2.87E-2</v>
      </c>
    </row>
    <row r="120" spans="2:11" x14ac:dyDescent="0.25">
      <c r="B120" s="1">
        <v>556</v>
      </c>
      <c r="E120" s="65" t="s">
        <v>149</v>
      </c>
      <c r="H120" s="81">
        <v>433890087.52999997</v>
      </c>
      <c r="I120" s="82">
        <f t="shared" si="2"/>
        <v>7.2499999999999995E-2</v>
      </c>
      <c r="J120" s="83">
        <v>3174</v>
      </c>
      <c r="K120" s="82">
        <f t="shared" si="3"/>
        <v>9.8299999999999998E-2</v>
      </c>
    </row>
    <row r="121" spans="2:11" x14ac:dyDescent="0.25">
      <c r="B121" s="1">
        <v>555</v>
      </c>
      <c r="E121" s="65" t="s">
        <v>150</v>
      </c>
      <c r="H121" s="81">
        <v>116328403</v>
      </c>
      <c r="I121" s="82">
        <f t="shared" si="2"/>
        <v>1.9400000000000001E-2</v>
      </c>
      <c r="J121" s="83">
        <v>835</v>
      </c>
      <c r="K121" s="82">
        <f t="shared" si="3"/>
        <v>2.5899999999999999E-2</v>
      </c>
    </row>
    <row r="122" spans="2:11" x14ac:dyDescent="0.25">
      <c r="B122" s="1">
        <v>557</v>
      </c>
      <c r="E122" s="65" t="s">
        <v>151</v>
      </c>
      <c r="H122" s="81">
        <v>349725776</v>
      </c>
      <c r="I122" s="82">
        <f t="shared" si="2"/>
        <v>5.8400000000000001E-2</v>
      </c>
      <c r="J122" s="83">
        <v>2738</v>
      </c>
      <c r="K122" s="82">
        <f t="shared" si="3"/>
        <v>8.48E-2</v>
      </c>
    </row>
    <row r="123" spans="2:11" x14ac:dyDescent="0.25">
      <c r="B123" s="1">
        <v>558</v>
      </c>
      <c r="E123" s="65" t="s">
        <v>152</v>
      </c>
      <c r="H123" s="81">
        <v>568223071.39999998</v>
      </c>
      <c r="I123" s="82">
        <f t="shared" si="2"/>
        <v>9.4899999999999998E-2</v>
      </c>
      <c r="J123" s="83">
        <v>3320</v>
      </c>
      <c r="K123" s="82">
        <f t="shared" si="3"/>
        <v>0.1028</v>
      </c>
    </row>
    <row r="124" spans="2:11" x14ac:dyDescent="0.25">
      <c r="B124" s="1">
        <v>559</v>
      </c>
      <c r="E124" s="65" t="s">
        <v>153</v>
      </c>
      <c r="H124" s="81">
        <v>668092183.38</v>
      </c>
      <c r="I124" s="82">
        <f t="shared" si="2"/>
        <v>0.1116</v>
      </c>
      <c r="J124" s="83">
        <v>3910</v>
      </c>
      <c r="K124" s="82">
        <f t="shared" si="3"/>
        <v>0.1211</v>
      </c>
    </row>
    <row r="125" spans="2:11" x14ac:dyDescent="0.25">
      <c r="E125" s="85" t="s">
        <v>142</v>
      </c>
      <c r="F125" s="85"/>
      <c r="G125" s="85"/>
      <c r="H125" s="86">
        <f>SUM(H115:H124)</f>
        <v>5988614688.6899996</v>
      </c>
      <c r="I125" s="87">
        <f>SUM(I115:I124)</f>
        <v>1</v>
      </c>
      <c r="J125" s="88">
        <f>SUM(J115:J124)</f>
        <v>32297</v>
      </c>
      <c r="K125" s="87">
        <f>SUM(K115:K124)</f>
        <v>1</v>
      </c>
    </row>
    <row r="126" spans="2:11" x14ac:dyDescent="0.25">
      <c r="H126" s="79"/>
      <c r="I126" s="82"/>
      <c r="J126" s="79"/>
      <c r="K126" s="79"/>
    </row>
    <row r="127" spans="2:11" ht="13" x14ac:dyDescent="0.3">
      <c r="D127" s="29" t="s">
        <v>154</v>
      </c>
      <c r="H127" s="45"/>
      <c r="I127" s="90"/>
      <c r="J127" s="79"/>
      <c r="K127" s="79"/>
    </row>
    <row r="128" spans="2:11" x14ac:dyDescent="0.25">
      <c r="B128" s="1">
        <v>1100</v>
      </c>
      <c r="E128" s="2" t="s">
        <v>155</v>
      </c>
      <c r="H128" s="81">
        <v>191061912.31999999</v>
      </c>
      <c r="I128" s="82">
        <f>1-SUM(I129:I141)</f>
        <v>3.1900000000000039E-2</v>
      </c>
      <c r="J128" s="83">
        <v>7572</v>
      </c>
      <c r="K128" s="82">
        <f>1-SUM(K129:K141)</f>
        <v>0.23429999999999995</v>
      </c>
    </row>
    <row r="129" spans="2:11" x14ac:dyDescent="0.25">
      <c r="B129" s="1">
        <v>1103</v>
      </c>
      <c r="E129" s="2" t="s">
        <v>156</v>
      </c>
      <c r="H129" s="81">
        <v>427635669.60000002</v>
      </c>
      <c r="I129" s="82">
        <f>ROUND(+H129/H$142,4)</f>
        <v>7.1400000000000005E-2</v>
      </c>
      <c r="J129" s="83">
        <v>5739</v>
      </c>
      <c r="K129" s="82">
        <f>ROUND(+J129/J$142,4)</f>
        <v>0.1777</v>
      </c>
    </row>
    <row r="130" spans="2:11" x14ac:dyDescent="0.25">
      <c r="B130" s="1">
        <v>1106</v>
      </c>
      <c r="E130" s="2" t="s">
        <v>157</v>
      </c>
      <c r="H130" s="81">
        <v>537619819.37</v>
      </c>
      <c r="I130" s="82">
        <f t="shared" ref="I130:I141" si="4">ROUND(+H130/H$142,4)</f>
        <v>8.9800000000000005E-2</v>
      </c>
      <c r="J130" s="83">
        <v>4320</v>
      </c>
      <c r="K130" s="82">
        <f t="shared" ref="K130:K141" si="5">ROUND(+J130/J$142,4)</f>
        <v>0.1338</v>
      </c>
    </row>
    <row r="131" spans="2:11" x14ac:dyDescent="0.25">
      <c r="B131" s="1">
        <v>1109</v>
      </c>
      <c r="E131" s="2" t="s">
        <v>158</v>
      </c>
      <c r="H131" s="81">
        <v>626857489.41999996</v>
      </c>
      <c r="I131" s="82">
        <f t="shared" si="4"/>
        <v>0.1047</v>
      </c>
      <c r="J131" s="83">
        <v>3598</v>
      </c>
      <c r="K131" s="82">
        <f t="shared" si="5"/>
        <v>0.1114</v>
      </c>
    </row>
    <row r="132" spans="2:11" x14ac:dyDescent="0.25">
      <c r="B132" s="1">
        <v>1112</v>
      </c>
      <c r="E132" s="2" t="s">
        <v>159</v>
      </c>
      <c r="H132" s="81">
        <v>609761602.54999995</v>
      </c>
      <c r="I132" s="82">
        <f t="shared" si="4"/>
        <v>0.1018</v>
      </c>
      <c r="J132" s="83">
        <v>2710</v>
      </c>
      <c r="K132" s="82">
        <f t="shared" si="5"/>
        <v>8.3900000000000002E-2</v>
      </c>
    </row>
    <row r="133" spans="2:11" x14ac:dyDescent="0.25">
      <c r="B133" s="1">
        <v>1115</v>
      </c>
      <c r="E133" s="2" t="s">
        <v>160</v>
      </c>
      <c r="H133" s="81">
        <v>567809528.01999998</v>
      </c>
      <c r="I133" s="82">
        <f t="shared" si="4"/>
        <v>9.4799999999999995E-2</v>
      </c>
      <c r="J133" s="83">
        <v>2070</v>
      </c>
      <c r="K133" s="82">
        <f t="shared" si="5"/>
        <v>6.4100000000000004E-2</v>
      </c>
    </row>
    <row r="134" spans="2:11" x14ac:dyDescent="0.25">
      <c r="B134" s="1">
        <v>1118</v>
      </c>
      <c r="E134" s="2" t="s">
        <v>161</v>
      </c>
      <c r="H134" s="81">
        <v>492232030.25999999</v>
      </c>
      <c r="I134" s="82">
        <f t="shared" si="4"/>
        <v>8.2199999999999995E-2</v>
      </c>
      <c r="J134" s="83">
        <v>1518</v>
      </c>
      <c r="K134" s="82">
        <f t="shared" si="5"/>
        <v>4.7E-2</v>
      </c>
    </row>
    <row r="135" spans="2:11" x14ac:dyDescent="0.25">
      <c r="B135" s="1">
        <v>1121</v>
      </c>
      <c r="E135" s="2" t="s">
        <v>162</v>
      </c>
      <c r="H135" s="81">
        <v>437107618.05000001</v>
      </c>
      <c r="I135" s="82">
        <f t="shared" si="4"/>
        <v>7.2999999999999995E-2</v>
      </c>
      <c r="J135" s="83">
        <v>1169</v>
      </c>
      <c r="K135" s="82">
        <f t="shared" si="5"/>
        <v>3.6200000000000003E-2</v>
      </c>
    </row>
    <row r="136" spans="2:11" x14ac:dyDescent="0.25">
      <c r="B136" s="1">
        <v>1124</v>
      </c>
      <c r="E136" s="2" t="s">
        <v>163</v>
      </c>
      <c r="H136" s="81">
        <v>372286874</v>
      </c>
      <c r="I136" s="82">
        <f t="shared" si="4"/>
        <v>6.2199999999999998E-2</v>
      </c>
      <c r="J136" s="83">
        <v>878</v>
      </c>
      <c r="K136" s="82">
        <f t="shared" si="5"/>
        <v>2.7199999999999998E-2</v>
      </c>
    </row>
    <row r="137" spans="2:11" x14ac:dyDescent="0.25">
      <c r="B137" s="1">
        <v>1127</v>
      </c>
      <c r="E137" s="2" t="s">
        <v>164</v>
      </c>
      <c r="H137" s="81">
        <v>314079072.91000003</v>
      </c>
      <c r="I137" s="82">
        <f t="shared" si="4"/>
        <v>5.2400000000000002E-2</v>
      </c>
      <c r="J137" s="83">
        <v>662</v>
      </c>
      <c r="K137" s="82">
        <f t="shared" si="5"/>
        <v>2.0500000000000001E-2</v>
      </c>
    </row>
    <row r="138" spans="2:11" x14ac:dyDescent="0.25">
      <c r="B138" s="1">
        <v>1128</v>
      </c>
      <c r="E138" s="2" t="s">
        <v>165</v>
      </c>
      <c r="H138" s="81">
        <v>923071661.90999997</v>
      </c>
      <c r="I138" s="82">
        <f t="shared" si="4"/>
        <v>0.15409999999999999</v>
      </c>
      <c r="J138" s="83">
        <v>1546</v>
      </c>
      <c r="K138" s="82">
        <f t="shared" si="5"/>
        <v>4.7899999999999998E-2</v>
      </c>
    </row>
    <row r="139" spans="2:11" x14ac:dyDescent="0.25">
      <c r="B139" s="1">
        <v>1129</v>
      </c>
      <c r="E139" s="2" t="s">
        <v>166</v>
      </c>
      <c r="H139" s="81">
        <v>305971329.23000002</v>
      </c>
      <c r="I139" s="82">
        <f t="shared" si="4"/>
        <v>5.11E-2</v>
      </c>
      <c r="J139" s="83">
        <v>358</v>
      </c>
      <c r="K139" s="82">
        <f t="shared" si="5"/>
        <v>1.11E-2</v>
      </c>
    </row>
    <row r="140" spans="2:11" x14ac:dyDescent="0.25">
      <c r="B140" s="1">
        <v>1158</v>
      </c>
      <c r="E140" s="2" t="s">
        <v>167</v>
      </c>
      <c r="H140" s="81">
        <v>183120081.05000001</v>
      </c>
      <c r="I140" s="82">
        <f t="shared" si="4"/>
        <v>3.0599999999999999E-2</v>
      </c>
      <c r="J140" s="83">
        <v>157</v>
      </c>
      <c r="K140" s="82">
        <f t="shared" si="5"/>
        <v>4.8999999999999998E-3</v>
      </c>
    </row>
    <row r="141" spans="2:11" x14ac:dyDescent="0.25">
      <c r="B141" s="1">
        <v>1173</v>
      </c>
      <c r="E141" s="2" t="s">
        <v>168</v>
      </c>
      <c r="H141" s="81">
        <v>0</v>
      </c>
      <c r="I141" s="82">
        <f t="shared" si="4"/>
        <v>0</v>
      </c>
      <c r="J141" s="83">
        <v>0</v>
      </c>
      <c r="K141" s="82">
        <f t="shared" si="5"/>
        <v>0</v>
      </c>
    </row>
    <row r="142" spans="2:11" x14ac:dyDescent="0.25">
      <c r="E142" s="85" t="s">
        <v>137</v>
      </c>
      <c r="F142" s="85"/>
      <c r="G142" s="85"/>
      <c r="H142" s="91">
        <f>SUM(H128:H141)</f>
        <v>5988614688.6899996</v>
      </c>
      <c r="I142" s="92">
        <f>SUM(I128:I141)</f>
        <v>1</v>
      </c>
      <c r="J142" s="93">
        <f>SUM(J128:J141)</f>
        <v>32297</v>
      </c>
      <c r="K142" s="92">
        <f>SUM(K128:K141)</f>
        <v>1</v>
      </c>
    </row>
    <row r="143" spans="2:11" ht="14.5" x14ac:dyDescent="0.35">
      <c r="H143"/>
      <c r="I143"/>
      <c r="J143"/>
      <c r="K143"/>
    </row>
    <row r="144" spans="2:11" ht="13" x14ac:dyDescent="0.3">
      <c r="H144" s="162" t="s">
        <v>130</v>
      </c>
      <c r="I144" s="162"/>
      <c r="J144" s="163" t="s">
        <v>131</v>
      </c>
      <c r="K144" s="163"/>
    </row>
    <row r="145" spans="2:11" x14ac:dyDescent="0.25">
      <c r="H145" s="154" t="s">
        <v>85</v>
      </c>
      <c r="I145" s="154" t="s">
        <v>132</v>
      </c>
      <c r="J145" s="155"/>
      <c r="K145" s="156" t="s">
        <v>132</v>
      </c>
    </row>
    <row r="146" spans="2:11" ht="13" x14ac:dyDescent="0.3">
      <c r="D146" s="29" t="s">
        <v>169</v>
      </c>
      <c r="H146" s="45"/>
      <c r="I146" s="90"/>
      <c r="J146" s="79"/>
      <c r="K146" s="79"/>
    </row>
    <row r="147" spans="2:11" ht="13" hidden="1" x14ac:dyDescent="0.3">
      <c r="B147" s="1">
        <v>851</v>
      </c>
      <c r="D147" s="29"/>
      <c r="E147" s="2" t="s">
        <v>170</v>
      </c>
      <c r="H147" s="79">
        <v>0</v>
      </c>
      <c r="I147" s="82"/>
      <c r="J147" s="79">
        <v>0</v>
      </c>
      <c r="K147" s="79"/>
    </row>
    <row r="148" spans="2:11" ht="13" hidden="1" x14ac:dyDescent="0.3">
      <c r="B148" s="1">
        <v>854</v>
      </c>
      <c r="D148" s="29"/>
      <c r="E148" s="2" t="s">
        <v>171</v>
      </c>
      <c r="H148" s="79">
        <v>0</v>
      </c>
      <c r="I148" s="82"/>
      <c r="J148" s="79">
        <v>0</v>
      </c>
      <c r="K148" s="79"/>
    </row>
    <row r="149" spans="2:11" ht="13" hidden="1" x14ac:dyDescent="0.3">
      <c r="B149" s="1">
        <v>857</v>
      </c>
      <c r="D149" s="29"/>
      <c r="E149" s="2" t="s">
        <v>172</v>
      </c>
      <c r="H149" s="79">
        <v>0</v>
      </c>
      <c r="I149" s="82"/>
      <c r="J149" s="79">
        <v>0</v>
      </c>
      <c r="K149" s="79"/>
    </row>
    <row r="150" spans="2:11" ht="13" hidden="1" x14ac:dyDescent="0.3">
      <c r="B150" s="1">
        <v>860</v>
      </c>
      <c r="D150" s="29"/>
      <c r="E150" s="2" t="s">
        <v>173</v>
      </c>
      <c r="H150" s="79">
        <v>0</v>
      </c>
      <c r="I150" s="82"/>
      <c r="J150" s="79">
        <v>0</v>
      </c>
      <c r="K150" s="79"/>
    </row>
    <row r="151" spans="2:11" ht="13" hidden="1" x14ac:dyDescent="0.3">
      <c r="B151" s="1">
        <v>863</v>
      </c>
      <c r="D151" s="29"/>
      <c r="E151" s="2" t="s">
        <v>174</v>
      </c>
      <c r="H151" s="79">
        <v>0</v>
      </c>
      <c r="I151" s="82"/>
      <c r="J151" s="79">
        <v>0</v>
      </c>
      <c r="K151" s="79"/>
    </row>
    <row r="152" spans="2:11" ht="13" hidden="1" x14ac:dyDescent="0.3">
      <c r="B152" s="1">
        <v>866</v>
      </c>
      <c r="D152" s="29"/>
      <c r="E152" s="2" t="s">
        <v>175</v>
      </c>
      <c r="H152" s="79">
        <v>0</v>
      </c>
      <c r="I152" s="82"/>
      <c r="J152" s="79">
        <v>0</v>
      </c>
      <c r="K152" s="79"/>
    </row>
    <row r="153" spans="2:11" ht="13" hidden="1" x14ac:dyDescent="0.3">
      <c r="B153" s="1">
        <v>869</v>
      </c>
      <c r="D153" s="29"/>
      <c r="E153" s="2" t="s">
        <v>176</v>
      </c>
      <c r="H153" s="79">
        <v>0</v>
      </c>
      <c r="I153" s="82"/>
      <c r="J153" s="79">
        <v>0</v>
      </c>
      <c r="K153" s="79"/>
    </row>
    <row r="154" spans="2:11" ht="13" hidden="1" x14ac:dyDescent="0.3">
      <c r="B154" s="1">
        <v>872</v>
      </c>
      <c r="D154" s="29"/>
      <c r="E154" s="2" t="s">
        <v>177</v>
      </c>
      <c r="H154" s="79">
        <v>0</v>
      </c>
      <c r="I154" s="82"/>
      <c r="J154" s="79">
        <v>0</v>
      </c>
      <c r="K154" s="79"/>
    </row>
    <row r="155" spans="2:11" ht="13" hidden="1" x14ac:dyDescent="0.3">
      <c r="B155" s="1">
        <v>875</v>
      </c>
      <c r="D155" s="29"/>
      <c r="E155" s="2" t="s">
        <v>178</v>
      </c>
      <c r="H155" s="79">
        <v>0</v>
      </c>
      <c r="I155" s="82"/>
      <c r="J155" s="79">
        <v>0</v>
      </c>
      <c r="K155" s="79"/>
    </row>
    <row r="156" spans="2:11" ht="13" hidden="1" x14ac:dyDescent="0.3">
      <c r="B156" s="1">
        <v>878</v>
      </c>
      <c r="D156" s="29"/>
      <c r="E156" s="2" t="s">
        <v>179</v>
      </c>
      <c r="H156" s="79">
        <v>0</v>
      </c>
      <c r="I156" s="82"/>
      <c r="J156" s="79">
        <v>0</v>
      </c>
      <c r="K156" s="79"/>
    </row>
    <row r="157" spans="2:11" x14ac:dyDescent="0.25">
      <c r="B157" s="1">
        <v>880</v>
      </c>
      <c r="E157" s="2" t="s">
        <v>180</v>
      </c>
      <c r="H157" s="81">
        <v>3185121748.04</v>
      </c>
      <c r="I157" s="82">
        <f>1-SUM(I158:I168)</f>
        <v>0.53180000000000005</v>
      </c>
      <c r="J157" s="83">
        <v>22279</v>
      </c>
      <c r="K157" s="82">
        <f>1-SUM(K158:K168)</f>
        <v>0.68979999999999997</v>
      </c>
    </row>
    <row r="158" spans="2:11" x14ac:dyDescent="0.25">
      <c r="B158" s="1">
        <v>881</v>
      </c>
      <c r="E158" s="2" t="s">
        <v>181</v>
      </c>
      <c r="H158" s="81">
        <v>554005075.80999994</v>
      </c>
      <c r="I158" s="82">
        <f>+ROUND(H158/H$169,4)</f>
        <v>9.2499999999999999E-2</v>
      </c>
      <c r="J158" s="83">
        <v>2390</v>
      </c>
      <c r="K158" s="82">
        <f>+ROUND(J158/J$169,4)</f>
        <v>7.3999999999999996E-2</v>
      </c>
    </row>
    <row r="159" spans="2:11" x14ac:dyDescent="0.25">
      <c r="B159" s="1">
        <v>884</v>
      </c>
      <c r="E159" s="2" t="s">
        <v>182</v>
      </c>
      <c r="H159" s="81">
        <v>557664317.20000005</v>
      </c>
      <c r="I159" s="82">
        <f t="shared" ref="I159:K168" si="6">+ROUND(H159/H$169,4)</f>
        <v>9.3100000000000002E-2</v>
      </c>
      <c r="J159" s="83">
        <v>2161</v>
      </c>
      <c r="K159" s="82">
        <f t="shared" si="6"/>
        <v>6.6900000000000001E-2</v>
      </c>
    </row>
    <row r="160" spans="2:11" x14ac:dyDescent="0.25">
      <c r="B160" s="1">
        <v>887</v>
      </c>
      <c r="E160" s="2" t="s">
        <v>183</v>
      </c>
      <c r="H160" s="81">
        <v>502891619.38999999</v>
      </c>
      <c r="I160" s="82">
        <f t="shared" si="6"/>
        <v>8.4000000000000005E-2</v>
      </c>
      <c r="J160" s="83">
        <v>1826</v>
      </c>
      <c r="K160" s="82">
        <f t="shared" si="6"/>
        <v>5.6500000000000002E-2</v>
      </c>
    </row>
    <row r="161" spans="1:11" x14ac:dyDescent="0.25">
      <c r="B161" s="1">
        <v>890</v>
      </c>
      <c r="E161" s="2" t="s">
        <v>184</v>
      </c>
      <c r="H161" s="81">
        <v>467087501.17000002</v>
      </c>
      <c r="I161" s="82">
        <f t="shared" si="6"/>
        <v>7.8E-2</v>
      </c>
      <c r="J161" s="83">
        <v>1515</v>
      </c>
      <c r="K161" s="82">
        <f t="shared" si="6"/>
        <v>4.6899999999999997E-2</v>
      </c>
    </row>
    <row r="162" spans="1:11" x14ac:dyDescent="0.25">
      <c r="B162" s="1">
        <v>893</v>
      </c>
      <c r="E162" s="2" t="s">
        <v>185</v>
      </c>
      <c r="H162" s="81">
        <v>404112948.75999999</v>
      </c>
      <c r="I162" s="82">
        <f t="shared" si="6"/>
        <v>6.7500000000000004E-2</v>
      </c>
      <c r="J162" s="83">
        <v>1311</v>
      </c>
      <c r="K162" s="82">
        <f t="shared" si="6"/>
        <v>4.0599999999999997E-2</v>
      </c>
    </row>
    <row r="163" spans="1:11" x14ac:dyDescent="0.25">
      <c r="B163" s="1">
        <v>896</v>
      </c>
      <c r="E163" s="2" t="s">
        <v>186</v>
      </c>
      <c r="H163" s="81">
        <v>208688967.65000001</v>
      </c>
      <c r="I163" s="82">
        <f t="shared" si="6"/>
        <v>3.4799999999999998E-2</v>
      </c>
      <c r="J163" s="83">
        <v>553</v>
      </c>
      <c r="K163" s="82">
        <f t="shared" si="6"/>
        <v>1.7100000000000001E-2</v>
      </c>
    </row>
    <row r="164" spans="1:11" x14ac:dyDescent="0.25">
      <c r="B164" s="1">
        <v>899</v>
      </c>
      <c r="E164" s="2" t="s">
        <v>187</v>
      </c>
      <c r="H164" s="81">
        <v>78787517.609999999</v>
      </c>
      <c r="I164" s="82">
        <f t="shared" si="6"/>
        <v>1.32E-2</v>
      </c>
      <c r="J164" s="83">
        <v>202</v>
      </c>
      <c r="K164" s="82">
        <f t="shared" si="6"/>
        <v>6.3E-3</v>
      </c>
    </row>
    <row r="165" spans="1:11" x14ac:dyDescent="0.25">
      <c r="B165" s="1">
        <v>902</v>
      </c>
      <c r="E165" s="2" t="s">
        <v>188</v>
      </c>
      <c r="H165" s="81">
        <v>24269083.100000001</v>
      </c>
      <c r="I165" s="82">
        <f t="shared" si="6"/>
        <v>4.1000000000000003E-3</v>
      </c>
      <c r="J165" s="83">
        <v>48</v>
      </c>
      <c r="K165" s="82">
        <f t="shared" si="6"/>
        <v>1.5E-3</v>
      </c>
    </row>
    <row r="166" spans="1:11" x14ac:dyDescent="0.25">
      <c r="B166" s="1">
        <v>905</v>
      </c>
      <c r="E166" s="2" t="s">
        <v>189</v>
      </c>
      <c r="H166" s="81">
        <v>5179300.54</v>
      </c>
      <c r="I166" s="82">
        <f t="shared" si="6"/>
        <v>8.9999999999999998E-4</v>
      </c>
      <c r="J166" s="83">
        <v>10</v>
      </c>
      <c r="K166" s="82">
        <f t="shared" si="6"/>
        <v>2.9999999999999997E-4</v>
      </c>
    </row>
    <row r="167" spans="1:11" x14ac:dyDescent="0.25">
      <c r="B167" s="1">
        <v>908</v>
      </c>
      <c r="E167" s="2" t="s">
        <v>190</v>
      </c>
      <c r="H167" s="81">
        <v>806609.42</v>
      </c>
      <c r="I167" s="82">
        <f t="shared" si="6"/>
        <v>1E-4</v>
      </c>
      <c r="J167" s="83">
        <v>2</v>
      </c>
      <c r="K167" s="82">
        <f t="shared" si="6"/>
        <v>1E-4</v>
      </c>
    </row>
    <row r="168" spans="1:11" x14ac:dyDescent="0.25">
      <c r="B168" s="1">
        <v>911</v>
      </c>
      <c r="E168" s="2" t="s">
        <v>191</v>
      </c>
      <c r="H168" s="81">
        <v>0</v>
      </c>
      <c r="I168" s="82">
        <f t="shared" si="6"/>
        <v>0</v>
      </c>
      <c r="J168" s="83">
        <v>0</v>
      </c>
      <c r="K168" s="82">
        <f t="shared" si="6"/>
        <v>0</v>
      </c>
    </row>
    <row r="169" spans="1:11" x14ac:dyDescent="0.25">
      <c r="E169" s="85" t="s">
        <v>142</v>
      </c>
      <c r="F169" s="85"/>
      <c r="G169" s="85"/>
      <c r="H169" s="91">
        <f>SUM(H157:H168)</f>
        <v>5988614688.6900005</v>
      </c>
      <c r="I169" s="92">
        <f>SUM(I157:I168)</f>
        <v>1</v>
      </c>
      <c r="J169" s="93">
        <f>SUM(J157:J168)</f>
        <v>32297</v>
      </c>
      <c r="K169" s="92">
        <f>SUM(K157:K168)</f>
        <v>0.99999999999999978</v>
      </c>
    </row>
    <row r="170" spans="1:11" x14ac:dyDescent="0.25">
      <c r="H170" s="94"/>
      <c r="I170" s="95"/>
      <c r="J170" s="96"/>
      <c r="K170" s="95"/>
    </row>
    <row r="171" spans="1:11" ht="15" x14ac:dyDescent="0.3">
      <c r="D171" s="29" t="s">
        <v>192</v>
      </c>
      <c r="H171" s="45"/>
      <c r="I171" s="90"/>
      <c r="J171" s="79"/>
      <c r="K171" s="79"/>
    </row>
    <row r="172" spans="1:11" ht="13" hidden="1" x14ac:dyDescent="0.3">
      <c r="A172" s="1">
        <v>31</v>
      </c>
      <c r="B172" s="1">
        <v>1010</v>
      </c>
      <c r="D172" s="29"/>
      <c r="E172" s="2" t="s">
        <v>170</v>
      </c>
      <c r="H172" s="79">
        <v>70206176.930000007</v>
      </c>
      <c r="I172" s="82"/>
      <c r="J172" s="97">
        <v>2517</v>
      </c>
      <c r="K172" s="79"/>
    </row>
    <row r="173" spans="1:11" ht="13" hidden="1" x14ac:dyDescent="0.3">
      <c r="A173" s="1">
        <v>31</v>
      </c>
      <c r="B173" s="1">
        <v>1020</v>
      </c>
      <c r="D173" s="29"/>
      <c r="E173" s="2" t="s">
        <v>171</v>
      </c>
      <c r="H173" s="79">
        <v>212403627.78</v>
      </c>
      <c r="I173" s="82"/>
      <c r="J173" s="97">
        <v>2936</v>
      </c>
      <c r="K173" s="79"/>
    </row>
    <row r="174" spans="1:11" ht="13" hidden="1" x14ac:dyDescent="0.3">
      <c r="A174" s="1">
        <v>31</v>
      </c>
      <c r="B174" s="1">
        <v>1030</v>
      </c>
      <c r="D174" s="29"/>
      <c r="E174" s="2" t="s">
        <v>172</v>
      </c>
      <c r="H174" s="79">
        <v>373696625.5</v>
      </c>
      <c r="I174" s="82"/>
      <c r="J174" s="97">
        <v>3422</v>
      </c>
      <c r="K174" s="79"/>
    </row>
    <row r="175" spans="1:11" ht="13" hidden="1" x14ac:dyDescent="0.3">
      <c r="A175" s="1">
        <v>31</v>
      </c>
      <c r="B175" s="1">
        <v>1040</v>
      </c>
      <c r="D175" s="29"/>
      <c r="E175" s="2" t="s">
        <v>173</v>
      </c>
      <c r="H175" s="79">
        <v>482577203.02999997</v>
      </c>
      <c r="I175" s="82"/>
      <c r="J175" s="97">
        <v>3600</v>
      </c>
      <c r="K175" s="79"/>
    </row>
    <row r="176" spans="1:11" ht="13" hidden="1" x14ac:dyDescent="0.3">
      <c r="A176" s="1">
        <v>31</v>
      </c>
      <c r="B176" s="1">
        <v>1050</v>
      </c>
      <c r="D176" s="29"/>
      <c r="E176" s="2" t="s">
        <v>174</v>
      </c>
      <c r="H176" s="79">
        <v>547739984.20000005</v>
      </c>
      <c r="I176" s="82"/>
      <c r="J176" s="97">
        <v>3562</v>
      </c>
      <c r="K176" s="79"/>
    </row>
    <row r="177" spans="1:11" ht="13" hidden="1" x14ac:dyDescent="0.3">
      <c r="A177" s="1">
        <v>31</v>
      </c>
      <c r="B177" s="1">
        <v>1060</v>
      </c>
      <c r="D177" s="29"/>
      <c r="E177" s="2" t="s">
        <v>175</v>
      </c>
      <c r="H177" s="79">
        <v>557092657.72000003</v>
      </c>
      <c r="I177" s="82"/>
      <c r="J177" s="97">
        <v>3241</v>
      </c>
      <c r="K177" s="79"/>
    </row>
    <row r="178" spans="1:11" ht="13" hidden="1" x14ac:dyDescent="0.3">
      <c r="A178" s="1">
        <v>31</v>
      </c>
      <c r="B178" s="1">
        <v>1070</v>
      </c>
      <c r="D178" s="29"/>
      <c r="E178" s="2" t="s">
        <v>176</v>
      </c>
      <c r="H178" s="79">
        <v>520644368.27999997</v>
      </c>
      <c r="I178" s="82"/>
      <c r="J178" s="97">
        <v>2707</v>
      </c>
      <c r="K178" s="79"/>
    </row>
    <row r="179" spans="1:11" ht="13" hidden="1" x14ac:dyDescent="0.3">
      <c r="A179" s="1">
        <v>31</v>
      </c>
      <c r="B179" s="1">
        <v>1080</v>
      </c>
      <c r="D179" s="29"/>
      <c r="E179" s="2" t="s">
        <v>177</v>
      </c>
      <c r="H179" s="79">
        <v>512198365.42000002</v>
      </c>
      <c r="I179" s="82"/>
      <c r="J179" s="97">
        <v>2446</v>
      </c>
      <c r="K179" s="79"/>
    </row>
    <row r="180" spans="1:11" ht="13" hidden="1" x14ac:dyDescent="0.3">
      <c r="A180" s="1">
        <v>31</v>
      </c>
      <c r="B180" s="1">
        <v>1090</v>
      </c>
      <c r="D180" s="29"/>
      <c r="E180" s="2" t="s">
        <v>178</v>
      </c>
      <c r="H180" s="79">
        <v>443891144.80000001</v>
      </c>
      <c r="I180" s="82"/>
      <c r="J180" s="97">
        <v>1860</v>
      </c>
      <c r="K180" s="79"/>
    </row>
    <row r="181" spans="1:11" ht="13" hidden="1" x14ac:dyDescent="0.3">
      <c r="A181" s="1">
        <v>31</v>
      </c>
      <c r="B181" s="1">
        <v>1100</v>
      </c>
      <c r="D181" s="29"/>
      <c r="E181" s="2" t="s">
        <v>179</v>
      </c>
      <c r="H181" s="79">
        <v>380033307.23000002</v>
      </c>
      <c r="I181" s="82"/>
      <c r="J181" s="97">
        <v>1433</v>
      </c>
      <c r="K181" s="79"/>
    </row>
    <row r="182" spans="1:11" x14ac:dyDescent="0.25">
      <c r="B182" s="1" t="s">
        <v>50</v>
      </c>
      <c r="E182" s="2" t="s">
        <v>193</v>
      </c>
      <c r="H182" s="81">
        <v>3918459568.4699998</v>
      </c>
      <c r="I182" s="82">
        <f>1-SUM(I183:I192)-I196</f>
        <v>0.65449999999999986</v>
      </c>
      <c r="J182" s="83">
        <v>25855</v>
      </c>
      <c r="K182" s="82">
        <f>1-SUM(K183:K192)-K196</f>
        <v>0.8004</v>
      </c>
    </row>
    <row r="183" spans="1:11" x14ac:dyDescent="0.25">
      <c r="A183" s="1">
        <v>31</v>
      </c>
      <c r="B183" s="1">
        <v>1110</v>
      </c>
      <c r="E183" s="2" t="s">
        <v>181</v>
      </c>
      <c r="H183" s="81">
        <v>532265898.37</v>
      </c>
      <c r="I183" s="82">
        <f>+ROUND(H183/H$197,4)</f>
        <v>8.8900000000000007E-2</v>
      </c>
      <c r="J183" s="83">
        <v>1924</v>
      </c>
      <c r="K183" s="82">
        <f t="shared" ref="K183:K196" si="7">+ROUND(J183/J$197,4)</f>
        <v>5.96E-2</v>
      </c>
    </row>
    <row r="184" spans="1:11" x14ac:dyDescent="0.25">
      <c r="A184" s="1">
        <v>31</v>
      </c>
      <c r="B184" s="1">
        <v>1120</v>
      </c>
      <c r="E184" s="2" t="s">
        <v>182</v>
      </c>
      <c r="H184" s="81">
        <v>438390761.68000001</v>
      </c>
      <c r="I184" s="82">
        <f t="shared" ref="I184:I196" si="8">+ROUND(H184/H$197,4)</f>
        <v>7.3200000000000001E-2</v>
      </c>
      <c r="J184" s="83">
        <v>1431</v>
      </c>
      <c r="K184" s="82">
        <f t="shared" si="7"/>
        <v>4.4299999999999999E-2</v>
      </c>
    </row>
    <row r="185" spans="1:11" x14ac:dyDescent="0.25">
      <c r="A185" s="1">
        <v>31</v>
      </c>
      <c r="B185" s="1">
        <v>1130</v>
      </c>
      <c r="E185" s="2" t="s">
        <v>183</v>
      </c>
      <c r="H185" s="81">
        <v>337373641</v>
      </c>
      <c r="I185" s="82">
        <f t="shared" si="8"/>
        <v>5.6300000000000003E-2</v>
      </c>
      <c r="J185" s="83">
        <v>1047</v>
      </c>
      <c r="K185" s="82">
        <f t="shared" si="7"/>
        <v>3.2399999999999998E-2</v>
      </c>
    </row>
    <row r="186" spans="1:11" x14ac:dyDescent="0.25">
      <c r="A186" s="1">
        <v>31</v>
      </c>
      <c r="B186" s="1">
        <v>1140</v>
      </c>
      <c r="E186" s="2" t="s">
        <v>184</v>
      </c>
      <c r="H186" s="81">
        <v>268549166.29000002</v>
      </c>
      <c r="I186" s="82">
        <f t="shared" si="8"/>
        <v>4.48E-2</v>
      </c>
      <c r="J186" s="83">
        <v>794</v>
      </c>
      <c r="K186" s="82">
        <f t="shared" si="7"/>
        <v>2.46E-2</v>
      </c>
    </row>
    <row r="187" spans="1:11" x14ac:dyDescent="0.25">
      <c r="A187" s="1">
        <v>31</v>
      </c>
      <c r="B187" s="1">
        <v>1150</v>
      </c>
      <c r="E187" s="2" t="s">
        <v>185</v>
      </c>
      <c r="H187" s="81">
        <v>207873988.09999999</v>
      </c>
      <c r="I187" s="82">
        <f t="shared" si="8"/>
        <v>3.4700000000000002E-2</v>
      </c>
      <c r="J187" s="83">
        <v>589</v>
      </c>
      <c r="K187" s="82">
        <f t="shared" si="7"/>
        <v>1.8200000000000001E-2</v>
      </c>
    </row>
    <row r="188" spans="1:11" x14ac:dyDescent="0.25">
      <c r="A188" s="1">
        <v>31</v>
      </c>
      <c r="B188" s="1">
        <v>1160</v>
      </c>
      <c r="E188" s="2" t="s">
        <v>186</v>
      </c>
      <c r="H188" s="81">
        <v>152393996.65000001</v>
      </c>
      <c r="I188" s="82">
        <f t="shared" si="8"/>
        <v>2.5399999999999999E-2</v>
      </c>
      <c r="J188" s="83">
        <v>368</v>
      </c>
      <c r="K188" s="82">
        <f t="shared" si="7"/>
        <v>1.14E-2</v>
      </c>
    </row>
    <row r="189" spans="1:11" x14ac:dyDescent="0.25">
      <c r="A189" s="1">
        <v>31</v>
      </c>
      <c r="B189" s="1">
        <v>1170</v>
      </c>
      <c r="E189" s="2" t="s">
        <v>187</v>
      </c>
      <c r="H189" s="81">
        <v>83517148.329999998</v>
      </c>
      <c r="I189" s="82">
        <f t="shared" si="8"/>
        <v>1.3899999999999999E-2</v>
      </c>
      <c r="J189" s="83">
        <v>186</v>
      </c>
      <c r="K189" s="82">
        <f t="shared" si="7"/>
        <v>5.7999999999999996E-3</v>
      </c>
    </row>
    <row r="190" spans="1:11" x14ac:dyDescent="0.25">
      <c r="A190" s="1">
        <v>31</v>
      </c>
      <c r="B190" s="1">
        <v>1180</v>
      </c>
      <c r="E190" s="2" t="s">
        <v>188</v>
      </c>
      <c r="H190" s="81">
        <v>38250041.399999999</v>
      </c>
      <c r="I190" s="82">
        <f t="shared" si="8"/>
        <v>6.4000000000000003E-3</v>
      </c>
      <c r="J190" s="83">
        <v>80</v>
      </c>
      <c r="K190" s="82">
        <f t="shared" si="7"/>
        <v>2.5000000000000001E-3</v>
      </c>
    </row>
    <row r="191" spans="1:11" x14ac:dyDescent="0.25">
      <c r="A191" s="1">
        <v>31</v>
      </c>
      <c r="B191" s="1">
        <v>1190</v>
      </c>
      <c r="E191" s="2" t="s">
        <v>189</v>
      </c>
      <c r="H191" s="81">
        <v>10733868.98</v>
      </c>
      <c r="I191" s="82">
        <f t="shared" si="8"/>
        <v>1.8E-3</v>
      </c>
      <c r="J191" s="83">
        <v>21</v>
      </c>
      <c r="K191" s="82">
        <f t="shared" si="7"/>
        <v>6.9999999999999999E-4</v>
      </c>
    </row>
    <row r="192" spans="1:11" x14ac:dyDescent="0.25">
      <c r="A192" s="1">
        <v>31</v>
      </c>
      <c r="B192" s="1">
        <v>1200</v>
      </c>
      <c r="E192" s="2" t="s">
        <v>190</v>
      </c>
      <c r="H192" s="81">
        <v>806609.42</v>
      </c>
      <c r="I192" s="82">
        <f t="shared" si="8"/>
        <v>1E-4</v>
      </c>
      <c r="J192" s="83">
        <v>2</v>
      </c>
      <c r="K192" s="82">
        <f t="shared" si="7"/>
        <v>1E-4</v>
      </c>
    </row>
    <row r="193" spans="1:11" ht="15" hidden="1" customHeight="1" x14ac:dyDescent="0.25">
      <c r="B193" s="98">
        <v>1210</v>
      </c>
      <c r="E193" s="99" t="s">
        <v>194</v>
      </c>
      <c r="H193" s="81">
        <v>0</v>
      </c>
      <c r="I193" s="82">
        <f t="shared" si="8"/>
        <v>0</v>
      </c>
      <c r="J193" s="83">
        <v>0</v>
      </c>
      <c r="K193" s="82">
        <f t="shared" si="7"/>
        <v>0</v>
      </c>
    </row>
    <row r="194" spans="1:11" ht="15" hidden="1" customHeight="1" x14ac:dyDescent="0.25">
      <c r="B194" s="98">
        <v>1220</v>
      </c>
      <c r="E194" s="99" t="s">
        <v>195</v>
      </c>
      <c r="H194" s="79">
        <v>0</v>
      </c>
      <c r="I194" s="82">
        <f t="shared" si="8"/>
        <v>0</v>
      </c>
      <c r="J194" s="97">
        <v>0</v>
      </c>
      <c r="K194" s="82">
        <f t="shared" si="7"/>
        <v>0</v>
      </c>
    </row>
    <row r="195" spans="1:11" ht="15" hidden="1" customHeight="1" x14ac:dyDescent="0.25">
      <c r="B195" s="98">
        <v>1230</v>
      </c>
      <c r="E195" s="99" t="s">
        <v>196</v>
      </c>
      <c r="H195" s="79">
        <v>0</v>
      </c>
      <c r="I195" s="82">
        <f t="shared" si="8"/>
        <v>0</v>
      </c>
      <c r="J195" s="97">
        <v>0</v>
      </c>
      <c r="K195" s="82">
        <f t="shared" si="7"/>
        <v>0</v>
      </c>
    </row>
    <row r="196" spans="1:11" x14ac:dyDescent="0.25">
      <c r="A196" s="1">
        <v>31</v>
      </c>
      <c r="B196" s="1">
        <v>194</v>
      </c>
      <c r="E196" s="2" t="s">
        <v>191</v>
      </c>
      <c r="H196" s="79">
        <f>SUM(H193:H195)</f>
        <v>0</v>
      </c>
      <c r="I196" s="82">
        <f t="shared" si="8"/>
        <v>0</v>
      </c>
      <c r="J196" s="97">
        <f>SUM(J193:J195)</f>
        <v>0</v>
      </c>
      <c r="K196" s="82">
        <f t="shared" si="7"/>
        <v>0</v>
      </c>
    </row>
    <row r="197" spans="1:11" x14ac:dyDescent="0.25">
      <c r="E197" s="85" t="s">
        <v>137</v>
      </c>
      <c r="F197" s="85"/>
      <c r="G197" s="85"/>
      <c r="H197" s="91">
        <f>SUM(H182:H192)+H196</f>
        <v>5988614688.6899996</v>
      </c>
      <c r="I197" s="92">
        <f>SUM(I182:I192)+I196</f>
        <v>0.99999999999999978</v>
      </c>
      <c r="J197" s="93">
        <f>SUM(J182:J192)+J196</f>
        <v>32297</v>
      </c>
      <c r="K197" s="92">
        <f>SUM(K182:K192)+K196</f>
        <v>0.99999999999999989</v>
      </c>
    </row>
    <row r="198" spans="1:11" ht="14" x14ac:dyDescent="0.3">
      <c r="E198" s="70" t="s">
        <v>197</v>
      </c>
      <c r="H198" s="162"/>
      <c r="I198" s="162"/>
      <c r="J198" s="100"/>
      <c r="K198" s="100"/>
    </row>
    <row r="199" spans="1:11" x14ac:dyDescent="0.25">
      <c r="H199" s="76"/>
      <c r="I199" s="76"/>
      <c r="J199" s="77"/>
      <c r="K199" s="78"/>
    </row>
    <row r="200" spans="1:11" ht="13" x14ac:dyDescent="0.3">
      <c r="D200" s="29" t="s">
        <v>198</v>
      </c>
      <c r="H200" s="79"/>
      <c r="I200" s="82"/>
      <c r="J200" s="82"/>
      <c r="K200" s="82"/>
    </row>
    <row r="201" spans="1:11" ht="12.75" hidden="1" customHeight="1" x14ac:dyDescent="0.3">
      <c r="B201" s="101">
        <v>931</v>
      </c>
      <c r="D201" s="29"/>
      <c r="E201" s="2" t="s">
        <v>170</v>
      </c>
      <c r="H201" s="79">
        <v>0</v>
      </c>
      <c r="I201" s="82"/>
      <c r="J201" s="79">
        <v>0</v>
      </c>
      <c r="K201" s="82"/>
    </row>
    <row r="202" spans="1:11" ht="12.75" hidden="1" customHeight="1" x14ac:dyDescent="0.3">
      <c r="B202" s="101">
        <v>934</v>
      </c>
      <c r="D202" s="29"/>
      <c r="E202" s="2" t="s">
        <v>171</v>
      </c>
      <c r="H202" s="79">
        <v>0</v>
      </c>
      <c r="I202" s="82"/>
      <c r="J202" s="79">
        <v>0</v>
      </c>
      <c r="K202" s="82"/>
    </row>
    <row r="203" spans="1:11" ht="12.75" hidden="1" customHeight="1" x14ac:dyDescent="0.3">
      <c r="B203" s="101">
        <v>937</v>
      </c>
      <c r="D203" s="29"/>
      <c r="E203" s="2" t="s">
        <v>172</v>
      </c>
      <c r="H203" s="79">
        <v>0</v>
      </c>
      <c r="I203" s="82"/>
      <c r="J203" s="79">
        <v>0</v>
      </c>
      <c r="K203" s="82"/>
    </row>
    <row r="204" spans="1:11" ht="12.75" hidden="1" customHeight="1" x14ac:dyDescent="0.3">
      <c r="B204" s="101">
        <v>940</v>
      </c>
      <c r="D204" s="29"/>
      <c r="E204" s="2" t="s">
        <v>173</v>
      </c>
      <c r="H204" s="79">
        <v>0</v>
      </c>
      <c r="I204" s="82"/>
      <c r="J204" s="79">
        <v>0</v>
      </c>
      <c r="K204" s="82"/>
    </row>
    <row r="205" spans="1:11" ht="12.75" hidden="1" customHeight="1" x14ac:dyDescent="0.3">
      <c r="B205" s="101">
        <v>943</v>
      </c>
      <c r="D205" s="29"/>
      <c r="E205" s="2" t="s">
        <v>174</v>
      </c>
      <c r="H205" s="79">
        <v>0</v>
      </c>
      <c r="I205" s="82"/>
      <c r="J205" s="79">
        <v>0</v>
      </c>
      <c r="K205" s="82"/>
    </row>
    <row r="206" spans="1:11" ht="12.75" hidden="1" customHeight="1" x14ac:dyDescent="0.3">
      <c r="B206" s="101">
        <v>946</v>
      </c>
      <c r="D206" s="29"/>
      <c r="E206" s="2" t="s">
        <v>175</v>
      </c>
      <c r="H206" s="79">
        <v>0</v>
      </c>
      <c r="I206" s="82"/>
      <c r="J206" s="79">
        <v>0</v>
      </c>
      <c r="K206" s="82"/>
    </row>
    <row r="207" spans="1:11" ht="13" hidden="1" x14ac:dyDescent="0.3">
      <c r="B207" s="101">
        <v>949</v>
      </c>
      <c r="D207" s="29"/>
      <c r="E207" s="2" t="s">
        <v>176</v>
      </c>
      <c r="H207" s="79">
        <v>0</v>
      </c>
      <c r="I207" s="82"/>
      <c r="J207" s="79">
        <v>0</v>
      </c>
      <c r="K207" s="82"/>
    </row>
    <row r="208" spans="1:11" ht="13" hidden="1" x14ac:dyDescent="0.3">
      <c r="B208" s="101">
        <v>952</v>
      </c>
      <c r="D208" s="29"/>
      <c r="E208" s="2" t="s">
        <v>177</v>
      </c>
      <c r="H208" s="79">
        <v>0</v>
      </c>
      <c r="I208" s="82"/>
      <c r="J208" s="79">
        <v>0</v>
      </c>
      <c r="K208" s="82"/>
    </row>
    <row r="209" spans="2:11" ht="13" hidden="1" x14ac:dyDescent="0.3">
      <c r="B209" s="101">
        <v>955</v>
      </c>
      <c r="D209" s="29"/>
      <c r="E209" s="2" t="s">
        <v>178</v>
      </c>
      <c r="H209" s="79">
        <v>0</v>
      </c>
      <c r="I209" s="82"/>
      <c r="J209" s="79">
        <v>0</v>
      </c>
      <c r="K209" s="82"/>
    </row>
    <row r="210" spans="2:11" ht="13" hidden="1" x14ac:dyDescent="0.3">
      <c r="B210" s="101">
        <v>958</v>
      </c>
      <c r="D210" s="29"/>
      <c r="E210" s="2" t="s">
        <v>179</v>
      </c>
      <c r="H210" s="79">
        <v>0</v>
      </c>
      <c r="I210" s="82"/>
      <c r="J210" s="79">
        <v>0</v>
      </c>
      <c r="K210" s="82"/>
    </row>
    <row r="211" spans="2:11" x14ac:dyDescent="0.25">
      <c r="B211" s="1">
        <v>960</v>
      </c>
      <c r="E211" s="2" t="s">
        <v>193</v>
      </c>
      <c r="H211" s="81">
        <v>2940293021.73</v>
      </c>
      <c r="I211" s="82">
        <f>1-SUM(I212:I222)</f>
        <v>0.4909</v>
      </c>
      <c r="J211" s="83">
        <v>20599</v>
      </c>
      <c r="K211" s="82">
        <f>1-SUM(K212:K222)</f>
        <v>0.63790000000000002</v>
      </c>
    </row>
    <row r="212" spans="2:11" x14ac:dyDescent="0.25">
      <c r="B212" s="101">
        <v>961</v>
      </c>
      <c r="E212" s="2" t="s">
        <v>181</v>
      </c>
      <c r="H212" s="81">
        <v>565414268.63999999</v>
      </c>
      <c r="I212" s="82">
        <f>+ROUND(H212/H$223,4)</f>
        <v>9.4399999999999998E-2</v>
      </c>
      <c r="J212" s="83">
        <v>2666</v>
      </c>
      <c r="K212" s="82">
        <f>+ROUND(J212/J$223,4)</f>
        <v>8.2500000000000004E-2</v>
      </c>
    </row>
    <row r="213" spans="2:11" x14ac:dyDescent="0.25">
      <c r="B213" s="101">
        <v>964</v>
      </c>
      <c r="E213" s="2" t="s">
        <v>182</v>
      </c>
      <c r="H213" s="81">
        <v>596525737.91999996</v>
      </c>
      <c r="I213" s="82">
        <f t="shared" ref="I213:K222" si="9">+ROUND(H213/H$223,4)</f>
        <v>9.9599999999999994E-2</v>
      </c>
      <c r="J213" s="83">
        <v>2496</v>
      </c>
      <c r="K213" s="82">
        <f t="shared" si="9"/>
        <v>7.7299999999999994E-2</v>
      </c>
    </row>
    <row r="214" spans="2:11" x14ac:dyDescent="0.25">
      <c r="B214" s="101">
        <v>967</v>
      </c>
      <c r="E214" s="2" t="s">
        <v>183</v>
      </c>
      <c r="H214" s="81">
        <v>529062307.39999998</v>
      </c>
      <c r="I214" s="82">
        <f t="shared" si="9"/>
        <v>8.8300000000000003E-2</v>
      </c>
      <c r="J214" s="83">
        <v>2090</v>
      </c>
      <c r="K214" s="82">
        <f t="shared" si="9"/>
        <v>6.4699999999999994E-2</v>
      </c>
    </row>
    <row r="215" spans="2:11" x14ac:dyDescent="0.25">
      <c r="B215" s="101">
        <v>970</v>
      </c>
      <c r="E215" s="2" t="s">
        <v>184</v>
      </c>
      <c r="H215" s="81">
        <v>507546434.23000002</v>
      </c>
      <c r="I215" s="82">
        <f t="shared" si="9"/>
        <v>8.48E-2</v>
      </c>
      <c r="J215" s="83">
        <v>1818</v>
      </c>
      <c r="K215" s="82">
        <f t="shared" si="9"/>
        <v>5.6300000000000003E-2</v>
      </c>
    </row>
    <row r="216" spans="2:11" x14ac:dyDescent="0.25">
      <c r="B216" s="101">
        <v>973</v>
      </c>
      <c r="E216" s="2" t="s">
        <v>185</v>
      </c>
      <c r="H216" s="81">
        <v>459734551.27999997</v>
      </c>
      <c r="I216" s="82">
        <f t="shared" si="9"/>
        <v>7.6799999999999993E-2</v>
      </c>
      <c r="J216" s="83">
        <v>1557</v>
      </c>
      <c r="K216" s="82">
        <f t="shared" si="9"/>
        <v>4.82E-2</v>
      </c>
    </row>
    <row r="217" spans="2:11" x14ac:dyDescent="0.25">
      <c r="B217" s="101">
        <v>976</v>
      </c>
      <c r="E217" s="2" t="s">
        <v>186</v>
      </c>
      <c r="H217" s="81">
        <v>268038942.44</v>
      </c>
      <c r="I217" s="82">
        <f t="shared" si="9"/>
        <v>4.48E-2</v>
      </c>
      <c r="J217" s="83">
        <v>763</v>
      </c>
      <c r="K217" s="82">
        <f t="shared" si="9"/>
        <v>2.3599999999999999E-2</v>
      </c>
    </row>
    <row r="218" spans="2:11" x14ac:dyDescent="0.25">
      <c r="B218" s="101">
        <v>979</v>
      </c>
      <c r="E218" s="2" t="s">
        <v>187</v>
      </c>
      <c r="H218" s="81">
        <v>81493373.780000001</v>
      </c>
      <c r="I218" s="82">
        <f t="shared" si="9"/>
        <v>1.3599999999999999E-2</v>
      </c>
      <c r="J218" s="83">
        <v>217</v>
      </c>
      <c r="K218" s="82">
        <f t="shared" si="9"/>
        <v>6.7000000000000002E-3</v>
      </c>
    </row>
    <row r="219" spans="2:11" x14ac:dyDescent="0.25">
      <c r="B219" s="101">
        <v>982</v>
      </c>
      <c r="E219" s="2" t="s">
        <v>188</v>
      </c>
      <c r="H219" s="81">
        <v>35683977.170000002</v>
      </c>
      <c r="I219" s="82">
        <f t="shared" si="9"/>
        <v>6.0000000000000001E-3</v>
      </c>
      <c r="J219" s="83">
        <v>81</v>
      </c>
      <c r="K219" s="82">
        <f t="shared" si="9"/>
        <v>2.5000000000000001E-3</v>
      </c>
    </row>
    <row r="220" spans="2:11" x14ac:dyDescent="0.25">
      <c r="B220" s="101">
        <v>985</v>
      </c>
      <c r="E220" s="2" t="s">
        <v>189</v>
      </c>
      <c r="H220" s="81">
        <v>4015464.68</v>
      </c>
      <c r="I220" s="82">
        <f t="shared" si="9"/>
        <v>6.9999999999999999E-4</v>
      </c>
      <c r="J220" s="83">
        <v>8</v>
      </c>
      <c r="K220" s="82">
        <f t="shared" si="9"/>
        <v>2.0000000000000001E-4</v>
      </c>
    </row>
    <row r="221" spans="2:11" x14ac:dyDescent="0.25">
      <c r="B221" s="101">
        <v>988</v>
      </c>
      <c r="E221" s="2" t="s">
        <v>190</v>
      </c>
      <c r="H221" s="81">
        <v>806609.42</v>
      </c>
      <c r="I221" s="82">
        <f t="shared" si="9"/>
        <v>1E-4</v>
      </c>
      <c r="J221" s="83">
        <v>2</v>
      </c>
      <c r="K221" s="82">
        <f t="shared" si="9"/>
        <v>1E-4</v>
      </c>
    </row>
    <row r="222" spans="2:11" x14ac:dyDescent="0.25">
      <c r="B222" s="101">
        <v>991</v>
      </c>
      <c r="E222" s="2" t="s">
        <v>191</v>
      </c>
      <c r="H222" s="81">
        <v>0</v>
      </c>
      <c r="I222" s="82">
        <f t="shared" si="9"/>
        <v>0</v>
      </c>
      <c r="J222" s="83">
        <v>0</v>
      </c>
      <c r="K222" s="82">
        <f t="shared" si="9"/>
        <v>0</v>
      </c>
    </row>
    <row r="223" spans="2:11" x14ac:dyDescent="0.25">
      <c r="E223" s="85" t="s">
        <v>142</v>
      </c>
      <c r="F223" s="85"/>
      <c r="G223" s="85"/>
      <c r="H223" s="91">
        <f>SUM(H211:H222)</f>
        <v>5988614688.6899996</v>
      </c>
      <c r="I223" s="92">
        <f>SUM(I211:I222)</f>
        <v>1</v>
      </c>
      <c r="J223" s="93">
        <f>SUM(J211:J222)</f>
        <v>32297</v>
      </c>
      <c r="K223" s="92">
        <f>SUM(K211:K222)</f>
        <v>1</v>
      </c>
    </row>
    <row r="224" spans="2:11" x14ac:dyDescent="0.25">
      <c r="H224" s="79"/>
      <c r="I224" s="82"/>
      <c r="J224" s="82"/>
      <c r="K224" s="82"/>
    </row>
    <row r="225" spans="2:11" ht="13" x14ac:dyDescent="0.3">
      <c r="H225" s="162" t="s">
        <v>130</v>
      </c>
      <c r="I225" s="162"/>
      <c r="J225" s="163" t="s">
        <v>131</v>
      </c>
      <c r="K225" s="163"/>
    </row>
    <row r="226" spans="2:11" x14ac:dyDescent="0.25">
      <c r="H226" s="154" t="s">
        <v>85</v>
      </c>
      <c r="I226" s="154" t="s">
        <v>132</v>
      </c>
      <c r="J226" s="155"/>
      <c r="K226" s="156" t="s">
        <v>132</v>
      </c>
    </row>
    <row r="227" spans="2:11" ht="15" x14ac:dyDescent="0.3">
      <c r="D227" s="29" t="s">
        <v>199</v>
      </c>
      <c r="H227" s="79"/>
      <c r="I227" s="82"/>
      <c r="J227" s="82"/>
      <c r="K227" s="82"/>
    </row>
    <row r="228" spans="2:11" x14ac:dyDescent="0.25">
      <c r="B228" s="1">
        <v>244</v>
      </c>
      <c r="E228" s="102" t="s">
        <v>200</v>
      </c>
      <c r="H228" s="81">
        <v>185762953.75</v>
      </c>
      <c r="I228" s="82">
        <f>1-SUM(I229:I239)</f>
        <v>3.0999999999999917E-2</v>
      </c>
      <c r="J228" s="69">
        <v>763</v>
      </c>
      <c r="K228" s="82">
        <f>1-SUM(K229:K239)</f>
        <v>2.3500000000000187E-2</v>
      </c>
    </row>
    <row r="229" spans="2:11" x14ac:dyDescent="0.25">
      <c r="B229" s="1">
        <v>245</v>
      </c>
      <c r="E229" s="2" t="s">
        <v>201</v>
      </c>
      <c r="H229" s="81">
        <v>146297084.09</v>
      </c>
      <c r="I229" s="82">
        <f>ROUND(+H229/H$240,4)</f>
        <v>2.4400000000000002E-2</v>
      </c>
      <c r="J229" s="69">
        <v>632</v>
      </c>
      <c r="K229" s="82">
        <f>ROUND(+J229/J$240,4)</f>
        <v>1.9599999999999999E-2</v>
      </c>
    </row>
    <row r="230" spans="2:11" x14ac:dyDescent="0.25">
      <c r="B230" s="1">
        <v>246</v>
      </c>
      <c r="E230" s="2" t="s">
        <v>202</v>
      </c>
      <c r="H230" s="81">
        <v>371668332.95999998</v>
      </c>
      <c r="I230" s="82">
        <f t="shared" ref="I230:K239" si="10">ROUND(+H230/H$240,4)</f>
        <v>6.2100000000000002E-2</v>
      </c>
      <c r="J230" s="69">
        <v>1611</v>
      </c>
      <c r="K230" s="82">
        <f t="shared" si="10"/>
        <v>4.99E-2</v>
      </c>
    </row>
    <row r="231" spans="2:11" x14ac:dyDescent="0.25">
      <c r="B231" s="1">
        <v>251</v>
      </c>
      <c r="E231" s="2" t="s">
        <v>203</v>
      </c>
      <c r="H231" s="81">
        <v>948724081.17999995</v>
      </c>
      <c r="I231" s="82">
        <f t="shared" si="10"/>
        <v>0.15840000000000001</v>
      </c>
      <c r="J231" s="69">
        <v>3789</v>
      </c>
      <c r="K231" s="82">
        <f t="shared" si="10"/>
        <v>0.1173</v>
      </c>
    </row>
    <row r="232" spans="2:11" x14ac:dyDescent="0.25">
      <c r="B232" s="1">
        <v>253</v>
      </c>
      <c r="E232" s="102" t="s">
        <v>204</v>
      </c>
      <c r="H232" s="81">
        <v>1549673395.5599999</v>
      </c>
      <c r="I232" s="82">
        <f t="shared" si="10"/>
        <v>0.25879999999999997</v>
      </c>
      <c r="J232" s="69">
        <v>6571</v>
      </c>
      <c r="K232" s="82">
        <f t="shared" si="10"/>
        <v>0.20349999999999999</v>
      </c>
    </row>
    <row r="233" spans="2:11" x14ac:dyDescent="0.25">
      <c r="B233" s="1">
        <v>255</v>
      </c>
      <c r="E233" s="102" t="s">
        <v>205</v>
      </c>
      <c r="H233" s="81">
        <v>728254875.71000004</v>
      </c>
      <c r="I233" s="82">
        <f t="shared" si="10"/>
        <v>0.1216</v>
      </c>
      <c r="J233" s="69">
        <v>3682</v>
      </c>
      <c r="K233" s="82">
        <f t="shared" si="10"/>
        <v>0.114</v>
      </c>
    </row>
    <row r="234" spans="2:11" x14ac:dyDescent="0.25">
      <c r="B234" s="1">
        <v>257</v>
      </c>
      <c r="E234" s="102" t="s">
        <v>206</v>
      </c>
      <c r="H234" s="81">
        <v>448844533.60000002</v>
      </c>
      <c r="I234" s="82">
        <f t="shared" si="10"/>
        <v>7.4899999999999994E-2</v>
      </c>
      <c r="J234" s="69">
        <v>2683</v>
      </c>
      <c r="K234" s="82">
        <f t="shared" si="10"/>
        <v>8.3099999999999993E-2</v>
      </c>
    </row>
    <row r="235" spans="2:11" x14ac:dyDescent="0.25">
      <c r="B235" s="1">
        <v>259</v>
      </c>
      <c r="E235" s="102" t="s">
        <v>207</v>
      </c>
      <c r="H235" s="81">
        <v>323183850.30000001</v>
      </c>
      <c r="I235" s="82">
        <f t="shared" si="10"/>
        <v>5.3999999999999999E-2</v>
      </c>
      <c r="J235" s="69">
        <v>2156</v>
      </c>
      <c r="K235" s="82">
        <f t="shared" si="10"/>
        <v>6.6799999999999998E-2</v>
      </c>
    </row>
    <row r="236" spans="2:11" x14ac:dyDescent="0.25">
      <c r="B236" s="1">
        <v>261</v>
      </c>
      <c r="E236" s="102" t="s">
        <v>208</v>
      </c>
      <c r="H236" s="81">
        <v>309999366.08999997</v>
      </c>
      <c r="I236" s="82">
        <f t="shared" si="10"/>
        <v>5.1799999999999999E-2</v>
      </c>
      <c r="J236" s="69">
        <v>2129</v>
      </c>
      <c r="K236" s="82">
        <f t="shared" si="10"/>
        <v>6.59E-2</v>
      </c>
    </row>
    <row r="237" spans="2:11" x14ac:dyDescent="0.25">
      <c r="B237" s="1">
        <v>263</v>
      </c>
      <c r="E237" s="2" t="s">
        <v>209</v>
      </c>
      <c r="H237" s="81">
        <v>306210743.99000001</v>
      </c>
      <c r="I237" s="82">
        <f t="shared" si="10"/>
        <v>5.11E-2</v>
      </c>
      <c r="J237" s="69">
        <v>1983</v>
      </c>
      <c r="K237" s="82">
        <f t="shared" si="10"/>
        <v>6.1400000000000003E-2</v>
      </c>
    </row>
    <row r="238" spans="2:11" x14ac:dyDescent="0.25">
      <c r="B238" s="1">
        <v>265</v>
      </c>
      <c r="E238" s="102" t="s">
        <v>210</v>
      </c>
      <c r="H238" s="81">
        <v>195793267.18000001</v>
      </c>
      <c r="I238" s="82">
        <f t="shared" si="10"/>
        <v>3.27E-2</v>
      </c>
      <c r="J238" s="69">
        <v>1376</v>
      </c>
      <c r="K238" s="82">
        <f t="shared" si="10"/>
        <v>4.2599999999999999E-2</v>
      </c>
    </row>
    <row r="239" spans="2:11" x14ac:dyDescent="0.25">
      <c r="B239" s="1">
        <v>274</v>
      </c>
      <c r="E239" s="102" t="s">
        <v>211</v>
      </c>
      <c r="H239" s="103">
        <v>474202204.27999997</v>
      </c>
      <c r="I239" s="82">
        <f t="shared" si="10"/>
        <v>7.9200000000000007E-2</v>
      </c>
      <c r="J239" s="104">
        <v>4922</v>
      </c>
      <c r="K239" s="82">
        <f t="shared" si="10"/>
        <v>0.15240000000000001</v>
      </c>
    </row>
    <row r="240" spans="2:11" x14ac:dyDescent="0.25">
      <c r="E240" s="85" t="s">
        <v>137</v>
      </c>
      <c r="F240" s="85"/>
      <c r="G240" s="85"/>
      <c r="H240" s="91">
        <f>SUM(H228:H239)</f>
        <v>5988614688.6900005</v>
      </c>
      <c r="I240" s="92">
        <f>SUM(I228:I239)</f>
        <v>1</v>
      </c>
      <c r="J240" s="105">
        <f>SUM(J228:J239)</f>
        <v>32297</v>
      </c>
      <c r="K240" s="92">
        <f>SUM(K228:K239)</f>
        <v>1</v>
      </c>
    </row>
    <row r="241" spans="2:11" ht="14" x14ac:dyDescent="0.3">
      <c r="E241" s="70" t="s">
        <v>212</v>
      </c>
      <c r="G241" s="1"/>
      <c r="H241" s="107"/>
      <c r="I241" s="108"/>
      <c r="J241" s="109"/>
      <c r="K241" s="108"/>
    </row>
    <row r="242" spans="2:11" ht="13" x14ac:dyDescent="0.3">
      <c r="H242" s="107"/>
      <c r="I242" s="108"/>
      <c r="J242" s="109"/>
      <c r="K242" s="108"/>
    </row>
    <row r="243" spans="2:11" ht="13" x14ac:dyDescent="0.3">
      <c r="D243" s="29" t="s">
        <v>213</v>
      </c>
      <c r="H243" s="79"/>
      <c r="I243" s="82"/>
      <c r="J243" s="106"/>
      <c r="K243" s="82"/>
    </row>
    <row r="244" spans="2:11" x14ac:dyDescent="0.25">
      <c r="B244" s="1">
        <v>1005</v>
      </c>
      <c r="E244" s="102" t="s">
        <v>200</v>
      </c>
      <c r="H244" s="81">
        <v>101499111.36</v>
      </c>
      <c r="I244" s="82">
        <f>1-SUM(I245:I250)</f>
        <v>0.19369999999999987</v>
      </c>
      <c r="J244" s="69">
        <v>326</v>
      </c>
      <c r="K244" s="82">
        <f>1-SUM(K245:K250)</f>
        <v>0.2228</v>
      </c>
    </row>
    <row r="245" spans="2:11" x14ac:dyDescent="0.25">
      <c r="B245" s="1">
        <v>1007</v>
      </c>
      <c r="E245" s="2" t="s">
        <v>201</v>
      </c>
      <c r="H245" s="81">
        <v>102101303.73999999</v>
      </c>
      <c r="I245" s="82">
        <f>ROUND(+H245/H$251,4)</f>
        <v>0.19470000000000001</v>
      </c>
      <c r="J245" s="69">
        <v>277</v>
      </c>
      <c r="K245" s="82">
        <f>ROUND(+J245/J$251,4)</f>
        <v>0.1893</v>
      </c>
    </row>
    <row r="246" spans="2:11" x14ac:dyDescent="0.25">
      <c r="B246" s="1">
        <v>1014</v>
      </c>
      <c r="E246" s="2" t="s">
        <v>202</v>
      </c>
      <c r="H246" s="81">
        <v>153953256.83000001</v>
      </c>
      <c r="I246" s="82">
        <f t="shared" ref="I246:K250" si="11">ROUND(+H246/H$251,4)</f>
        <v>0.29360000000000003</v>
      </c>
      <c r="J246" s="69">
        <v>395</v>
      </c>
      <c r="K246" s="82">
        <f t="shared" si="11"/>
        <v>0.27</v>
      </c>
    </row>
    <row r="247" spans="2:11" x14ac:dyDescent="0.25">
      <c r="B247" s="1">
        <v>1016</v>
      </c>
      <c r="E247" s="2" t="s">
        <v>203</v>
      </c>
      <c r="H247" s="81">
        <v>99655113.980000004</v>
      </c>
      <c r="I247" s="82">
        <f t="shared" si="11"/>
        <v>0.19009999999999999</v>
      </c>
      <c r="J247" s="69">
        <v>263</v>
      </c>
      <c r="K247" s="82">
        <f t="shared" si="11"/>
        <v>0.17979999999999999</v>
      </c>
    </row>
    <row r="248" spans="2:11" x14ac:dyDescent="0.25">
      <c r="B248" s="1">
        <v>1019</v>
      </c>
      <c r="E248" s="102" t="s">
        <v>204</v>
      </c>
      <c r="H248" s="81">
        <v>41002421.859999999</v>
      </c>
      <c r="I248" s="82">
        <f t="shared" si="11"/>
        <v>7.8200000000000006E-2</v>
      </c>
      <c r="J248" s="69">
        <v>124</v>
      </c>
      <c r="K248" s="82">
        <f t="shared" si="11"/>
        <v>8.48E-2</v>
      </c>
    </row>
    <row r="249" spans="2:11" x14ac:dyDescent="0.25">
      <c r="B249" s="1">
        <v>1022</v>
      </c>
      <c r="E249" s="102" t="s">
        <v>205</v>
      </c>
      <c r="H249" s="81">
        <v>19580100.75</v>
      </c>
      <c r="I249" s="82">
        <f t="shared" si="11"/>
        <v>3.73E-2</v>
      </c>
      <c r="J249" s="69">
        <v>60</v>
      </c>
      <c r="K249" s="82">
        <f t="shared" si="11"/>
        <v>4.1000000000000002E-2</v>
      </c>
    </row>
    <row r="250" spans="2:11" x14ac:dyDescent="0.25">
      <c r="B250" s="1">
        <v>1025</v>
      </c>
      <c r="E250" s="2" t="s">
        <v>214</v>
      </c>
      <c r="H250" s="81">
        <v>6502289.2999999998</v>
      </c>
      <c r="I250" s="82">
        <f t="shared" si="11"/>
        <v>1.24E-2</v>
      </c>
      <c r="J250" s="69">
        <v>18</v>
      </c>
      <c r="K250" s="82">
        <f t="shared" si="11"/>
        <v>1.23E-2</v>
      </c>
    </row>
    <row r="251" spans="2:11" x14ac:dyDescent="0.25">
      <c r="E251" s="85" t="s">
        <v>142</v>
      </c>
      <c r="F251" s="85"/>
      <c r="G251" s="85"/>
      <c r="H251" s="91">
        <f>SUM(H244:H250)</f>
        <v>524293597.82000005</v>
      </c>
      <c r="I251" s="92">
        <f>SUM(I244:I250)</f>
        <v>0.99999999999999989</v>
      </c>
      <c r="J251" s="105">
        <f>SUM(J244:J250)</f>
        <v>1463</v>
      </c>
      <c r="K251" s="92">
        <f>SUM(K244:K250)</f>
        <v>1</v>
      </c>
    </row>
    <row r="252" spans="2:11" ht="13" x14ac:dyDescent="0.3">
      <c r="H252" s="107"/>
      <c r="I252" s="108"/>
      <c r="J252" s="109"/>
      <c r="K252" s="108"/>
    </row>
    <row r="253" spans="2:11" ht="13" x14ac:dyDescent="0.3">
      <c r="D253" s="29" t="s">
        <v>215</v>
      </c>
      <c r="H253" s="79"/>
      <c r="I253" s="82"/>
      <c r="J253" s="82"/>
      <c r="K253" s="82"/>
    </row>
    <row r="254" spans="2:11" x14ac:dyDescent="0.25">
      <c r="B254" s="1">
        <v>1055</v>
      </c>
      <c r="D254" s="110"/>
      <c r="E254" s="102" t="s">
        <v>200</v>
      </c>
      <c r="H254" s="81">
        <v>2012244148.3199999</v>
      </c>
      <c r="I254" s="82">
        <f>1-SUM(I255:I260)</f>
        <v>0.35839999999999994</v>
      </c>
      <c r="J254" s="69">
        <v>9298</v>
      </c>
      <c r="K254" s="82">
        <f>1-SUM(K255:K260)</f>
        <v>0.33289999999999997</v>
      </c>
    </row>
    <row r="255" spans="2:11" x14ac:dyDescent="0.25">
      <c r="B255" s="1">
        <v>1057</v>
      </c>
      <c r="D255" s="110"/>
      <c r="E255" s="2" t="s">
        <v>201</v>
      </c>
      <c r="H255" s="81">
        <v>1912606925.23</v>
      </c>
      <c r="I255" s="82">
        <f>ROUND(+H255/H$261,4)</f>
        <v>0.34079999999999999</v>
      </c>
      <c r="J255" s="69">
        <v>9117</v>
      </c>
      <c r="K255" s="82">
        <f>ROUND(+J255/J$261,4)</f>
        <v>0.32629999999999998</v>
      </c>
    </row>
    <row r="256" spans="2:11" x14ac:dyDescent="0.25">
      <c r="B256" s="1">
        <v>1064</v>
      </c>
      <c r="D256" s="110"/>
      <c r="E256" s="2" t="s">
        <v>202</v>
      </c>
      <c r="H256" s="81">
        <v>1204098448.8499999</v>
      </c>
      <c r="I256" s="82">
        <f t="shared" ref="I256:K260" si="12">ROUND(+H256/H$261,4)</f>
        <v>0.2145</v>
      </c>
      <c r="J256" s="69">
        <v>6595</v>
      </c>
      <c r="K256" s="82">
        <f t="shared" si="12"/>
        <v>0.23599999999999999</v>
      </c>
    </row>
    <row r="257" spans="2:20" x14ac:dyDescent="0.25">
      <c r="B257" s="1">
        <v>1066</v>
      </c>
      <c r="D257" s="110"/>
      <c r="E257" s="2" t="s">
        <v>203</v>
      </c>
      <c r="H257" s="81">
        <v>344449404.85000002</v>
      </c>
      <c r="I257" s="82">
        <f t="shared" si="12"/>
        <v>6.1400000000000003E-2</v>
      </c>
      <c r="J257" s="69">
        <v>2024</v>
      </c>
      <c r="K257" s="82">
        <f t="shared" si="12"/>
        <v>7.2400000000000006E-2</v>
      </c>
    </row>
    <row r="258" spans="2:20" x14ac:dyDescent="0.25">
      <c r="B258" s="1">
        <v>1069</v>
      </c>
      <c r="D258" s="110"/>
      <c r="E258" s="102" t="s">
        <v>204</v>
      </c>
      <c r="H258" s="81">
        <v>49151743.200000003</v>
      </c>
      <c r="I258" s="82">
        <f t="shared" si="12"/>
        <v>8.8000000000000005E-3</v>
      </c>
      <c r="J258" s="69">
        <v>358</v>
      </c>
      <c r="K258" s="82">
        <f t="shared" si="12"/>
        <v>1.2800000000000001E-2</v>
      </c>
    </row>
    <row r="259" spans="2:20" x14ac:dyDescent="0.25">
      <c r="B259" s="1">
        <v>1072</v>
      </c>
      <c r="D259" s="110"/>
      <c r="E259" s="102" t="s">
        <v>205</v>
      </c>
      <c r="H259" s="81">
        <v>90276867.890000001</v>
      </c>
      <c r="I259" s="82">
        <f t="shared" si="12"/>
        <v>1.61E-2</v>
      </c>
      <c r="J259" s="69">
        <v>547</v>
      </c>
      <c r="K259" s="82">
        <f t="shared" si="12"/>
        <v>1.9599999999999999E-2</v>
      </c>
    </row>
    <row r="260" spans="2:20" x14ac:dyDescent="0.25">
      <c r="B260" s="1">
        <v>1075</v>
      </c>
      <c r="D260" s="110"/>
      <c r="E260" s="2" t="s">
        <v>214</v>
      </c>
      <c r="H260" s="81">
        <v>0</v>
      </c>
      <c r="I260" s="82">
        <f>ROUND(+H260/H$261,4)</f>
        <v>0</v>
      </c>
      <c r="J260" s="69">
        <v>0</v>
      </c>
      <c r="K260" s="82">
        <f t="shared" si="12"/>
        <v>0</v>
      </c>
      <c r="T260" s="111"/>
    </row>
    <row r="261" spans="2:20" x14ac:dyDescent="0.25">
      <c r="D261" s="110"/>
      <c r="E261" s="85" t="s">
        <v>137</v>
      </c>
      <c r="F261" s="85"/>
      <c r="G261" s="85"/>
      <c r="H261" s="91">
        <f>SUM(H254:H260)</f>
        <v>5612827538.3400002</v>
      </c>
      <c r="I261" s="92">
        <f>SUM(I254:I260)</f>
        <v>1</v>
      </c>
      <c r="J261" s="93">
        <f>SUM(J254:J260)</f>
        <v>27939</v>
      </c>
      <c r="K261" s="92">
        <f>SUM(K254:K260)</f>
        <v>1</v>
      </c>
    </row>
    <row r="262" spans="2:20" x14ac:dyDescent="0.25">
      <c r="D262" s="110"/>
      <c r="H262" s="94"/>
      <c r="I262" s="95"/>
      <c r="J262" s="96"/>
      <c r="K262" s="95"/>
    </row>
    <row r="263" spans="2:20" ht="13" x14ac:dyDescent="0.3">
      <c r="D263" s="29" t="s">
        <v>216</v>
      </c>
      <c r="H263" s="79"/>
      <c r="I263" s="82"/>
      <c r="J263" s="97"/>
      <c r="K263" s="82"/>
    </row>
    <row r="264" spans="2:20" x14ac:dyDescent="0.25">
      <c r="B264" s="1">
        <v>701</v>
      </c>
      <c r="C264" s="1" t="s">
        <v>217</v>
      </c>
      <c r="D264" s="110"/>
      <c r="E264" s="102" t="s">
        <v>218</v>
      </c>
      <c r="H264" s="81">
        <v>474287.1</v>
      </c>
      <c r="I264" s="82">
        <f>ROUND(+H264/H$274,4)</f>
        <v>1E-4</v>
      </c>
      <c r="J264" s="83">
        <v>122</v>
      </c>
      <c r="K264" s="82">
        <f>1-SUM(K265:K270)</f>
        <v>3.7999999999999146E-3</v>
      </c>
      <c r="L264" s="2" t="s">
        <v>50</v>
      </c>
    </row>
    <row r="265" spans="2:20" x14ac:dyDescent="0.25">
      <c r="B265" s="1">
        <v>704</v>
      </c>
      <c r="C265" s="1">
        <v>705</v>
      </c>
      <c r="D265" s="110"/>
      <c r="E265" s="2" t="s">
        <v>219</v>
      </c>
      <c r="H265" s="81">
        <v>30140286.940000001</v>
      </c>
      <c r="I265" s="82">
        <f>ROUND(+H265/H$274,4)</f>
        <v>5.0000000000000001E-3</v>
      </c>
      <c r="J265" s="83">
        <v>1167</v>
      </c>
      <c r="K265" s="82">
        <f>ROUND(+J265/J$274,4)</f>
        <v>3.61E-2</v>
      </c>
      <c r="L265" s="2" t="s">
        <v>50</v>
      </c>
    </row>
    <row r="266" spans="2:20" x14ac:dyDescent="0.25">
      <c r="B266" s="1">
        <v>707</v>
      </c>
      <c r="C266" s="1">
        <v>707</v>
      </c>
      <c r="D266" s="110"/>
      <c r="E266" s="2" t="s">
        <v>220</v>
      </c>
      <c r="H266" s="81">
        <v>162122048.66</v>
      </c>
      <c r="I266" s="82">
        <f>ROUND(+H266/H$274,4)</f>
        <v>2.7099999999999999E-2</v>
      </c>
      <c r="J266" s="83">
        <v>2633</v>
      </c>
      <c r="K266" s="82">
        <f>ROUND(+J266/J$274,4)</f>
        <v>8.1500000000000003E-2</v>
      </c>
      <c r="L266" s="2" t="s">
        <v>50</v>
      </c>
    </row>
    <row r="267" spans="2:20" ht="13.5" customHeight="1" x14ac:dyDescent="0.25">
      <c r="B267" s="1">
        <v>710</v>
      </c>
      <c r="C267" s="1">
        <v>710</v>
      </c>
      <c r="D267" s="110"/>
      <c r="E267" s="2" t="s">
        <v>221</v>
      </c>
      <c r="H267" s="81">
        <v>416819187.54000002</v>
      </c>
      <c r="I267" s="82">
        <f t="shared" ref="I267:I269" si="13">ROUND(+H267/H$274,4)</f>
        <v>6.9599999999999995E-2</v>
      </c>
      <c r="J267" s="83">
        <v>4149</v>
      </c>
      <c r="K267" s="82">
        <f t="shared" ref="K267:K273" si="14">ROUND(+J267/J$274,4)</f>
        <v>0.1285</v>
      </c>
    </row>
    <row r="268" spans="2:20" x14ac:dyDescent="0.25">
      <c r="B268" s="1">
        <v>713</v>
      </c>
      <c r="C268" s="1">
        <v>713</v>
      </c>
      <c r="D268" s="110"/>
      <c r="E268" s="2" t="s">
        <v>222</v>
      </c>
      <c r="H268" s="81">
        <v>836924344.89999998</v>
      </c>
      <c r="I268" s="82">
        <f t="shared" si="13"/>
        <v>0.13980000000000001</v>
      </c>
      <c r="J268" s="83">
        <v>6071</v>
      </c>
      <c r="K268" s="82">
        <f t="shared" si="14"/>
        <v>0.188</v>
      </c>
    </row>
    <row r="269" spans="2:20" x14ac:dyDescent="0.25">
      <c r="B269" s="1">
        <v>716</v>
      </c>
      <c r="C269" s="1">
        <v>716</v>
      </c>
      <c r="D269" s="110"/>
      <c r="E269" s="2" t="s">
        <v>223</v>
      </c>
      <c r="H269" s="81">
        <v>1661844060.6099999</v>
      </c>
      <c r="I269" s="82">
        <f t="shared" si="13"/>
        <v>0.27750000000000002</v>
      </c>
      <c r="J269" s="83">
        <v>8331</v>
      </c>
      <c r="K269" s="82">
        <f t="shared" si="14"/>
        <v>0.25790000000000002</v>
      </c>
    </row>
    <row r="270" spans="2:20" x14ac:dyDescent="0.25">
      <c r="B270" s="1">
        <v>730</v>
      </c>
      <c r="C270" s="1">
        <v>730</v>
      </c>
      <c r="D270" s="110"/>
      <c r="E270" s="2" t="s">
        <v>224</v>
      </c>
      <c r="H270" s="81">
        <v>2880290472.9400001</v>
      </c>
      <c r="I270" s="82">
        <f>1-SUM(I264:I269)</f>
        <v>0.48089999999999999</v>
      </c>
      <c r="J270" s="83">
        <v>9824</v>
      </c>
      <c r="K270" s="82">
        <f t="shared" si="14"/>
        <v>0.30420000000000003</v>
      </c>
    </row>
    <row r="271" spans="2:20" ht="12.65" hidden="1" customHeight="1" x14ac:dyDescent="0.25">
      <c r="C271" s="1">
        <v>722</v>
      </c>
      <c r="D271" s="110"/>
      <c r="E271" s="2" t="s">
        <v>225</v>
      </c>
      <c r="H271" s="79">
        <v>0</v>
      </c>
      <c r="I271" s="82">
        <f t="shared" ref="I271:I273" si="15">ROUND(+H271/H$274,4)</f>
        <v>0</v>
      </c>
      <c r="J271" s="112">
        <v>0</v>
      </c>
      <c r="K271" s="82">
        <f t="shared" si="14"/>
        <v>0</v>
      </c>
    </row>
    <row r="272" spans="2:20" hidden="1" x14ac:dyDescent="0.25">
      <c r="C272" s="1">
        <v>725</v>
      </c>
      <c r="D272" s="110"/>
      <c r="E272" s="2" t="s">
        <v>226</v>
      </c>
      <c r="H272" s="79">
        <v>0</v>
      </c>
      <c r="I272" s="82">
        <f t="shared" si="15"/>
        <v>0</v>
      </c>
      <c r="J272" s="112">
        <v>0</v>
      </c>
      <c r="K272" s="82">
        <f t="shared" si="14"/>
        <v>0</v>
      </c>
    </row>
    <row r="273" spans="3:12" hidden="1" x14ac:dyDescent="0.25">
      <c r="C273" s="1">
        <v>728</v>
      </c>
      <c r="D273" s="110"/>
      <c r="E273" s="2" t="s">
        <v>227</v>
      </c>
      <c r="H273" s="79">
        <v>0</v>
      </c>
      <c r="I273" s="82">
        <f t="shared" si="15"/>
        <v>0</v>
      </c>
      <c r="J273" s="112">
        <v>0</v>
      </c>
      <c r="K273" s="82">
        <f t="shared" si="14"/>
        <v>0</v>
      </c>
    </row>
    <row r="274" spans="3:12" x14ac:dyDescent="0.25">
      <c r="D274" s="110"/>
      <c r="E274" s="85" t="s">
        <v>137</v>
      </c>
      <c r="F274" s="85"/>
      <c r="G274" s="85"/>
      <c r="H274" s="91">
        <f>SUM(H264:H273)</f>
        <v>5988614688.6900005</v>
      </c>
      <c r="I274" s="92">
        <f>SUM(I264:I270)</f>
        <v>1</v>
      </c>
      <c r="J274" s="93">
        <f>SUM(J264:J273)</f>
        <v>32297</v>
      </c>
      <c r="K274" s="92">
        <f>SUM(K264:K270)</f>
        <v>1</v>
      </c>
    </row>
    <row r="275" spans="3:12" x14ac:dyDescent="0.25">
      <c r="D275" s="110"/>
      <c r="H275" s="94"/>
      <c r="I275" s="95"/>
      <c r="J275" s="96"/>
      <c r="K275" s="95"/>
    </row>
    <row r="276" spans="3:12" ht="13" hidden="1" x14ac:dyDescent="0.3">
      <c r="D276" s="29" t="s">
        <v>228</v>
      </c>
      <c r="H276" s="94"/>
      <c r="I276" s="95"/>
      <c r="J276" s="96"/>
      <c r="K276" s="95"/>
    </row>
    <row r="277" spans="3:12" hidden="1" x14ac:dyDescent="0.25">
      <c r="D277" s="110"/>
      <c r="E277" s="102" t="s">
        <v>218</v>
      </c>
      <c r="G277" s="2" t="s">
        <v>229</v>
      </c>
      <c r="H277" s="94">
        <v>0</v>
      </c>
      <c r="I277" s="82">
        <f>ROUND(+H277/H$274,4)</f>
        <v>0</v>
      </c>
      <c r="J277" s="112">
        <v>0</v>
      </c>
      <c r="K277" s="82">
        <f>1-SUM(K278:K280)</f>
        <v>1</v>
      </c>
      <c r="L277" s="2" t="s">
        <v>230</v>
      </c>
    </row>
    <row r="278" spans="3:12" hidden="1" x14ac:dyDescent="0.25">
      <c r="D278" s="110"/>
      <c r="E278" s="2" t="s">
        <v>219</v>
      </c>
      <c r="G278" s="2" t="s">
        <v>229</v>
      </c>
      <c r="H278" s="94">
        <v>0</v>
      </c>
      <c r="I278" s="82">
        <f>ROUND(+H278/H$274,4)</f>
        <v>0</v>
      </c>
      <c r="J278" s="112">
        <v>0</v>
      </c>
      <c r="K278" s="82">
        <f>ROUND(+J278/J$274,4)</f>
        <v>0</v>
      </c>
      <c r="L278" s="2" t="s">
        <v>230</v>
      </c>
    </row>
    <row r="279" spans="3:12" hidden="1" x14ac:dyDescent="0.25">
      <c r="D279" s="110"/>
      <c r="E279" s="2" t="s">
        <v>220</v>
      </c>
      <c r="G279" s="2" t="s">
        <v>229</v>
      </c>
      <c r="H279" s="94">
        <v>0</v>
      </c>
      <c r="I279" s="82">
        <f>ROUND(+H279/H$274,4)</f>
        <v>0</v>
      </c>
      <c r="J279" s="112">
        <v>0</v>
      </c>
      <c r="K279" s="82">
        <f>ROUND(+J279/J$274,4)</f>
        <v>0</v>
      </c>
      <c r="L279" s="2" t="s">
        <v>230</v>
      </c>
    </row>
    <row r="280" spans="3:12" hidden="1" x14ac:dyDescent="0.25">
      <c r="D280" s="110"/>
      <c r="E280" s="2" t="s">
        <v>231</v>
      </c>
      <c r="G280" s="2" t="s">
        <v>229</v>
      </c>
      <c r="H280" s="94">
        <f>SUM(H281:H287)</f>
        <v>0</v>
      </c>
      <c r="I280" s="95">
        <f>SUM(I281:I287)</f>
        <v>0</v>
      </c>
      <c r="J280" s="96">
        <f>SUM(J281:J287)</f>
        <v>0</v>
      </c>
      <c r="K280" s="95">
        <f>SUM(K281:K287)</f>
        <v>0</v>
      </c>
      <c r="L280" s="2" t="s">
        <v>230</v>
      </c>
    </row>
    <row r="281" spans="3:12" hidden="1" x14ac:dyDescent="0.25">
      <c r="D281" s="110"/>
      <c r="E281" s="2" t="s">
        <v>221</v>
      </c>
      <c r="H281" s="94">
        <v>0</v>
      </c>
      <c r="I281" s="82">
        <f t="shared" ref="I281:I287" si="16">ROUND(+H281/H$274,4)</f>
        <v>0</v>
      </c>
      <c r="J281" s="112">
        <v>0</v>
      </c>
      <c r="K281" s="82">
        <f t="shared" ref="K281:K287" si="17">ROUND(+J281/J$274,4)</f>
        <v>0</v>
      </c>
    </row>
    <row r="282" spans="3:12" hidden="1" x14ac:dyDescent="0.25">
      <c r="D282" s="110"/>
      <c r="E282" s="2" t="s">
        <v>222</v>
      </c>
      <c r="H282" s="94">
        <v>0</v>
      </c>
      <c r="I282" s="82">
        <f t="shared" si="16"/>
        <v>0</v>
      </c>
      <c r="J282" s="112">
        <v>0</v>
      </c>
      <c r="K282" s="82">
        <f t="shared" si="17"/>
        <v>0</v>
      </c>
    </row>
    <row r="283" spans="3:12" hidden="1" x14ac:dyDescent="0.25">
      <c r="D283" s="110"/>
      <c r="E283" s="2" t="s">
        <v>232</v>
      </c>
      <c r="H283" s="94">
        <v>0</v>
      </c>
      <c r="I283" s="82">
        <f t="shared" si="16"/>
        <v>0</v>
      </c>
      <c r="J283" s="112">
        <v>0</v>
      </c>
      <c r="K283" s="82">
        <f t="shared" si="17"/>
        <v>0</v>
      </c>
    </row>
    <row r="284" spans="3:12" hidden="1" x14ac:dyDescent="0.25">
      <c r="D284" s="110"/>
      <c r="E284" s="2" t="s">
        <v>233</v>
      </c>
      <c r="H284" s="94">
        <v>0</v>
      </c>
      <c r="I284" s="82">
        <f t="shared" si="16"/>
        <v>0</v>
      </c>
      <c r="J284" s="112">
        <v>0</v>
      </c>
      <c r="K284" s="82">
        <f t="shared" si="17"/>
        <v>0</v>
      </c>
    </row>
    <row r="285" spans="3:12" hidden="1" x14ac:dyDescent="0.25">
      <c r="D285" s="110"/>
      <c r="E285" s="2" t="s">
        <v>225</v>
      </c>
      <c r="H285" s="94">
        <v>0</v>
      </c>
      <c r="I285" s="82">
        <f t="shared" si="16"/>
        <v>0</v>
      </c>
      <c r="J285" s="112">
        <v>0</v>
      </c>
      <c r="K285" s="82">
        <f t="shared" si="17"/>
        <v>0</v>
      </c>
    </row>
    <row r="286" spans="3:12" hidden="1" x14ac:dyDescent="0.25">
      <c r="D286" s="110"/>
      <c r="E286" s="2" t="s">
        <v>226</v>
      </c>
      <c r="H286" s="94">
        <v>0</v>
      </c>
      <c r="I286" s="82">
        <f t="shared" si="16"/>
        <v>0</v>
      </c>
      <c r="J286" s="112">
        <v>0</v>
      </c>
      <c r="K286" s="82">
        <f t="shared" si="17"/>
        <v>0</v>
      </c>
    </row>
    <row r="287" spans="3:12" hidden="1" x14ac:dyDescent="0.25">
      <c r="D287" s="110"/>
      <c r="E287" s="2" t="s">
        <v>227</v>
      </c>
      <c r="H287" s="94">
        <v>0</v>
      </c>
      <c r="I287" s="82">
        <f t="shared" si="16"/>
        <v>0</v>
      </c>
      <c r="J287" s="112">
        <v>0</v>
      </c>
      <c r="K287" s="82">
        <f t="shared" si="17"/>
        <v>0</v>
      </c>
    </row>
    <row r="288" spans="3:12" hidden="1" x14ac:dyDescent="0.25">
      <c r="D288" s="110"/>
      <c r="E288" s="85" t="s">
        <v>234</v>
      </c>
      <c r="F288" s="85"/>
      <c r="G288" s="85"/>
      <c r="H288" s="91">
        <f>SUM(H277:H280)</f>
        <v>0</v>
      </c>
      <c r="I288" s="92">
        <f t="shared" ref="I288:K288" si="18">SUM(I277:I280)</f>
        <v>0</v>
      </c>
      <c r="J288" s="93">
        <f t="shared" si="18"/>
        <v>0</v>
      </c>
      <c r="K288" s="92">
        <f t="shared" si="18"/>
        <v>1</v>
      </c>
    </row>
    <row r="289" spans="2:12" hidden="1" x14ac:dyDescent="0.25">
      <c r="D289" s="110"/>
      <c r="H289" s="94"/>
      <c r="I289" s="95"/>
      <c r="J289" s="96"/>
      <c r="K289" s="95"/>
    </row>
    <row r="290" spans="2:12" hidden="1" x14ac:dyDescent="0.25">
      <c r="D290" s="110"/>
      <c r="H290" s="109"/>
      <c r="I290" s="108"/>
      <c r="J290" s="109"/>
      <c r="K290" s="108"/>
    </row>
    <row r="291" spans="2:12" ht="13" x14ac:dyDescent="0.3">
      <c r="D291" s="29" t="s">
        <v>235</v>
      </c>
      <c r="F291" s="18"/>
      <c r="H291" s="45"/>
      <c r="I291" s="45"/>
      <c r="J291" s="45"/>
      <c r="K291" s="45"/>
    </row>
    <row r="292" spans="2:12" x14ac:dyDescent="0.25">
      <c r="B292" s="1">
        <v>93</v>
      </c>
      <c r="E292" s="2" t="s">
        <v>236</v>
      </c>
      <c r="H292" s="81">
        <v>11816231.33</v>
      </c>
      <c r="I292" s="82">
        <f>ROUND(+H292/H$274,4)</f>
        <v>2E-3</v>
      </c>
      <c r="J292" s="83">
        <v>37</v>
      </c>
      <c r="K292" s="82">
        <f>ROUND(+J292/J$274,4)</f>
        <v>1.1000000000000001E-3</v>
      </c>
    </row>
    <row r="293" spans="2:12" x14ac:dyDescent="0.25">
      <c r="B293" s="1">
        <v>97</v>
      </c>
      <c r="E293" s="2" t="s">
        <v>237</v>
      </c>
      <c r="H293" s="81">
        <v>6012573.4199999999</v>
      </c>
      <c r="I293" s="82">
        <f>ROUND(+H293/H$274,4)</f>
        <v>1E-3</v>
      </c>
      <c r="J293" s="83">
        <v>24</v>
      </c>
      <c r="K293" s="82">
        <f t="shared" ref="K293:K295" si="19">ROUND(+J293/J$274,4)</f>
        <v>6.9999999999999999E-4</v>
      </c>
    </row>
    <row r="294" spans="2:12" x14ac:dyDescent="0.25">
      <c r="B294" s="1">
        <v>101</v>
      </c>
      <c r="E294" s="2" t="s">
        <v>238</v>
      </c>
      <c r="H294" s="81">
        <v>0</v>
      </c>
      <c r="I294" s="82">
        <f t="shared" ref="I294:I295" si="20">ROUND(+H294/H$274,4)</f>
        <v>0</v>
      </c>
      <c r="J294" s="83">
        <v>0</v>
      </c>
      <c r="K294" s="82">
        <f t="shared" si="19"/>
        <v>0</v>
      </c>
    </row>
    <row r="295" spans="2:12" x14ac:dyDescent="0.25">
      <c r="B295" s="1">
        <v>105</v>
      </c>
      <c r="E295" s="2" t="s">
        <v>239</v>
      </c>
      <c r="H295" s="81">
        <v>0</v>
      </c>
      <c r="I295" s="82">
        <f t="shared" si="20"/>
        <v>0</v>
      </c>
      <c r="J295" s="83">
        <v>0</v>
      </c>
      <c r="K295" s="82">
        <f t="shared" si="19"/>
        <v>0</v>
      </c>
    </row>
    <row r="296" spans="2:12" x14ac:dyDescent="0.25">
      <c r="E296" s="85" t="s">
        <v>137</v>
      </c>
      <c r="F296" s="85"/>
      <c r="G296" s="85"/>
      <c r="H296" s="91">
        <f>SUM(H292:H295)</f>
        <v>17828804.75</v>
      </c>
      <c r="I296" s="92">
        <f>SUM(I292:I295)</f>
        <v>3.0000000000000001E-3</v>
      </c>
      <c r="J296" s="93">
        <f>SUM(J292:J295)</f>
        <v>61</v>
      </c>
      <c r="K296" s="92">
        <f>SUM(K292:K295)</f>
        <v>1.8E-3</v>
      </c>
    </row>
    <row r="298" spans="2:12" ht="14.5" x14ac:dyDescent="0.35">
      <c r="D298" s="29" t="s">
        <v>240</v>
      </c>
      <c r="H298" s="45"/>
      <c r="I298" s="158" t="s">
        <v>132</v>
      </c>
      <c r="J298"/>
    </row>
    <row r="299" spans="2:12" ht="14.5" x14ac:dyDescent="0.35">
      <c r="E299" s="2" t="s">
        <v>241</v>
      </c>
      <c r="H299" s="79"/>
      <c r="I299" s="63">
        <v>0.16044975347196999</v>
      </c>
      <c r="J299"/>
      <c r="K299" s="113"/>
    </row>
    <row r="300" spans="2:12" ht="14.5" x14ac:dyDescent="0.35">
      <c r="E300" s="2" t="s">
        <v>242</v>
      </c>
      <c r="H300" s="79" t="s">
        <v>50</v>
      </c>
      <c r="I300" s="63">
        <v>0.162655498602572</v>
      </c>
      <c r="J300"/>
      <c r="K300" s="113"/>
    </row>
    <row r="301" spans="2:12" ht="14.5" x14ac:dyDescent="0.35">
      <c r="E301" s="2" t="s">
        <v>243</v>
      </c>
      <c r="H301" s="79" t="s">
        <v>50</v>
      </c>
      <c r="I301" s="63">
        <v>0.137672978127962</v>
      </c>
      <c r="J301"/>
      <c r="K301" s="113"/>
    </row>
    <row r="302" spans="2:12" ht="14.5" x14ac:dyDescent="0.35">
      <c r="E302" s="2" t="s">
        <v>244</v>
      </c>
      <c r="H302" s="79"/>
      <c r="I302" s="63">
        <v>0.14885365012735599</v>
      </c>
      <c r="J302"/>
      <c r="K302" s="113"/>
    </row>
    <row r="304" spans="2:12" ht="13" x14ac:dyDescent="0.3">
      <c r="D304" s="29" t="s">
        <v>245</v>
      </c>
      <c r="K304" s="114">
        <f>K37</f>
        <v>45504</v>
      </c>
      <c r="L304" s="114"/>
    </row>
    <row r="305" spans="3:16" x14ac:dyDescent="0.25">
      <c r="D305" s="2" t="s">
        <v>246</v>
      </c>
      <c r="E305" s="2" t="s">
        <v>247</v>
      </c>
      <c r="F305" s="2" t="s">
        <v>248</v>
      </c>
      <c r="G305" s="2" t="s">
        <v>249</v>
      </c>
      <c r="H305" s="56" t="s">
        <v>250</v>
      </c>
      <c r="I305" s="56" t="s">
        <v>251</v>
      </c>
      <c r="J305" s="56" t="s">
        <v>252</v>
      </c>
      <c r="K305" s="56" t="s">
        <v>253</v>
      </c>
      <c r="L305" s="56" t="s">
        <v>254</v>
      </c>
      <c r="M305" s="56" t="s">
        <v>255</v>
      </c>
      <c r="N305" s="56" t="s">
        <v>256</v>
      </c>
      <c r="O305" s="56" t="s">
        <v>257</v>
      </c>
      <c r="P305" s="56" t="s">
        <v>258</v>
      </c>
    </row>
    <row r="306" spans="3:16" hidden="1" x14ac:dyDescent="0.25">
      <c r="E306" s="2" t="s">
        <v>259</v>
      </c>
      <c r="F306" s="115">
        <v>40710</v>
      </c>
      <c r="G306" s="2" t="s">
        <v>260</v>
      </c>
      <c r="H306" s="116">
        <v>0</v>
      </c>
      <c r="I306" s="45"/>
      <c r="J306" s="117">
        <f>ROUND(H306*I306,2)</f>
        <v>0</v>
      </c>
      <c r="K306" s="118" t="s">
        <v>50</v>
      </c>
      <c r="L306" s="119" t="s">
        <v>50</v>
      </c>
      <c r="M306" s="120" t="s">
        <v>50</v>
      </c>
      <c r="N306" s="120"/>
      <c r="O306" s="120"/>
      <c r="P306" s="121" t="s">
        <v>50</v>
      </c>
    </row>
    <row r="307" spans="3:16" hidden="1" x14ac:dyDescent="0.25">
      <c r="E307" s="2" t="s">
        <v>261</v>
      </c>
      <c r="F307" s="115">
        <v>41001</v>
      </c>
      <c r="G307" s="2" t="s">
        <v>262</v>
      </c>
      <c r="H307" s="116">
        <v>0</v>
      </c>
      <c r="I307" s="45">
        <v>1.337351504615</v>
      </c>
      <c r="J307" s="117">
        <f t="shared" ref="J307" si="21">H307*I307</f>
        <v>0</v>
      </c>
      <c r="K307" s="45"/>
      <c r="L307" s="122"/>
      <c r="M307" s="120"/>
      <c r="N307" s="120"/>
      <c r="O307" s="120"/>
      <c r="P307" s="121"/>
    </row>
    <row r="308" spans="3:16" hidden="1" x14ac:dyDescent="0.25">
      <c r="E308" s="2" t="s">
        <v>263</v>
      </c>
      <c r="F308" s="115">
        <v>41814</v>
      </c>
      <c r="G308" s="2" t="s">
        <v>260</v>
      </c>
      <c r="H308" s="116">
        <v>0</v>
      </c>
      <c r="I308" s="45">
        <v>1.5671486408267701</v>
      </c>
      <c r="J308" s="117">
        <v>0</v>
      </c>
      <c r="K308" s="118"/>
      <c r="L308" s="119"/>
      <c r="M308" s="120"/>
      <c r="N308" s="120"/>
      <c r="O308" s="120"/>
      <c r="P308" s="123"/>
    </row>
    <row r="309" spans="3:16" hidden="1" x14ac:dyDescent="0.25">
      <c r="C309" s="1">
        <f t="shared" ref="C309:C313" si="22">IF(P309&lt;1,0,IF(P309&lt;2,1,IF(P309&lt;3,2,IF(P309&lt;4,3,IF(P309&lt;5,4,IF(P309&lt;10,5,6))))))</f>
        <v>0</v>
      </c>
      <c r="D309" s="2" t="s">
        <v>264</v>
      </c>
      <c r="E309" s="2" t="s">
        <v>265</v>
      </c>
      <c r="F309" s="115">
        <v>42276</v>
      </c>
      <c r="G309" s="2" t="s">
        <v>260</v>
      </c>
      <c r="H309" s="116">
        <v>0</v>
      </c>
      <c r="I309" s="124">
        <v>1.7726406101000001</v>
      </c>
      <c r="J309" s="117">
        <f>H309*I309</f>
        <v>0</v>
      </c>
      <c r="K309" s="118"/>
      <c r="L309" s="119"/>
      <c r="M309" s="120"/>
      <c r="N309" s="120"/>
      <c r="O309" s="120"/>
      <c r="P309" s="123"/>
    </row>
    <row r="310" spans="3:16" x14ac:dyDescent="0.25">
      <c r="C310" s="1">
        <f t="shared" si="22"/>
        <v>5</v>
      </c>
      <c r="D310" s="2" t="s">
        <v>266</v>
      </c>
      <c r="E310" s="2" t="s">
        <v>267</v>
      </c>
      <c r="F310" s="115">
        <v>42367</v>
      </c>
      <c r="G310" s="2" t="s">
        <v>260</v>
      </c>
      <c r="H310" s="116">
        <v>200000000</v>
      </c>
      <c r="I310" s="124">
        <v>1.613263785</v>
      </c>
      <c r="J310" s="117">
        <v>322652757</v>
      </c>
      <c r="K310" s="56" t="s">
        <v>268</v>
      </c>
      <c r="L310" s="159">
        <v>1.5623E-2</v>
      </c>
      <c r="M310" s="160">
        <v>48211</v>
      </c>
      <c r="N310" s="160">
        <f>DATE(YEAR(M310)+1,MONTH(M310),DAY(M310))</f>
        <v>48577</v>
      </c>
      <c r="O310" s="160" t="s">
        <v>269</v>
      </c>
      <c r="P310" s="123">
        <f>(M310-K$304)/365.25</f>
        <v>7.4113620807665983</v>
      </c>
    </row>
    <row r="311" spans="3:16" x14ac:dyDescent="0.25">
      <c r="C311" s="1">
        <f t="shared" si="22"/>
        <v>3</v>
      </c>
      <c r="D311" s="2" t="s">
        <v>270</v>
      </c>
      <c r="E311" s="2" t="s">
        <v>271</v>
      </c>
      <c r="F311" s="115">
        <v>44355</v>
      </c>
      <c r="G311" s="2" t="s">
        <v>260</v>
      </c>
      <c r="H311" s="116">
        <v>850000000</v>
      </c>
      <c r="I311" s="124">
        <v>1.67787</v>
      </c>
      <c r="J311" s="117">
        <v>1426189500</v>
      </c>
      <c r="K311" s="56" t="s">
        <v>268</v>
      </c>
      <c r="L311" s="159">
        <v>1E-4</v>
      </c>
      <c r="M311" s="160">
        <v>46912</v>
      </c>
      <c r="N311" s="160">
        <f>DATE(YEAR(M311)+1,MONTH(M311),DAY(M311))</f>
        <v>47277</v>
      </c>
      <c r="O311" s="160" t="s">
        <v>269</v>
      </c>
      <c r="P311" s="123">
        <f t="shared" ref="P311:P313" si="23">(M311-K$304)/365.25</f>
        <v>3.8548939082819986</v>
      </c>
    </row>
    <row r="312" spans="3:16" x14ac:dyDescent="0.25">
      <c r="C312" s="1">
        <f t="shared" si="22"/>
        <v>1</v>
      </c>
      <c r="D312" s="2" t="s">
        <v>272</v>
      </c>
      <c r="E312" s="2" t="s">
        <v>273</v>
      </c>
      <c r="F312" s="115">
        <v>44756</v>
      </c>
      <c r="G312" s="2" t="s">
        <v>260</v>
      </c>
      <c r="H312" s="116">
        <v>750000000</v>
      </c>
      <c r="I312" s="124">
        <v>1.6487000000000001</v>
      </c>
      <c r="J312" s="117">
        <v>1236525000</v>
      </c>
      <c r="K312" s="56" t="s">
        <v>268</v>
      </c>
      <c r="L312" s="159">
        <v>1.7770000000000001E-2</v>
      </c>
      <c r="M312" s="160">
        <v>46036</v>
      </c>
      <c r="N312" s="160">
        <f>DATE(YEAR(M312)+1,MONTH(M312),DAY(M312))</f>
        <v>46401</v>
      </c>
      <c r="O312" s="160" t="s">
        <v>269</v>
      </c>
      <c r="P312" s="123">
        <f t="shared" si="23"/>
        <v>1.4565366187542779</v>
      </c>
    </row>
    <row r="313" spans="3:16" x14ac:dyDescent="0.25">
      <c r="C313" s="1">
        <f t="shared" si="22"/>
        <v>3</v>
      </c>
      <c r="D313" s="2" t="s">
        <v>274</v>
      </c>
      <c r="E313" s="2" t="s">
        <v>275</v>
      </c>
      <c r="F313" s="115">
        <v>45005</v>
      </c>
      <c r="G313" s="2" t="s">
        <v>260</v>
      </c>
      <c r="H313" s="116">
        <v>750000000</v>
      </c>
      <c r="I313" s="124">
        <v>1.7239</v>
      </c>
      <c r="J313" s="117">
        <v>1292925000</v>
      </c>
      <c r="K313" s="56" t="s">
        <v>268</v>
      </c>
      <c r="L313" s="159">
        <v>3.7499999999999999E-2</v>
      </c>
      <c r="M313" s="160">
        <v>46863</v>
      </c>
      <c r="N313" s="160">
        <f>DATE(YEAR(M313)+1,MONTH(M313),DAY(M313))</f>
        <v>47228</v>
      </c>
      <c r="O313" s="160" t="s">
        <v>269</v>
      </c>
      <c r="P313" s="123">
        <f t="shared" si="23"/>
        <v>3.7207392197125255</v>
      </c>
    </row>
    <row r="314" spans="3:16" x14ac:dyDescent="0.25">
      <c r="D314" s="125"/>
      <c r="E314" s="125"/>
      <c r="F314" s="126"/>
      <c r="G314" s="125"/>
      <c r="H314" s="127"/>
      <c r="I314" s="128"/>
      <c r="J314" s="129">
        <f>ROUND(SUM(J306:J313),2)</f>
        <v>4278292257</v>
      </c>
      <c r="K314" s="161"/>
      <c r="L314" s="161"/>
      <c r="M314" s="161"/>
      <c r="N314" s="161"/>
      <c r="O314" s="161"/>
      <c r="P314" s="130">
        <f>SUMPRODUCT(J310:J313,P310:P313)/H325</f>
        <v>3.3893865708955699</v>
      </c>
    </row>
    <row r="315" spans="3:16" x14ac:dyDescent="0.25">
      <c r="F315" s="115"/>
      <c r="H315" s="131"/>
      <c r="J315" s="132"/>
      <c r="K315" s="133"/>
      <c r="L315" s="132"/>
    </row>
    <row r="316" spans="3:16" ht="14.5" x14ac:dyDescent="0.35">
      <c r="F316" s="115"/>
      <c r="H316" s="157" t="s">
        <v>130</v>
      </c>
      <c r="I316" s="134"/>
      <c r="J316" s="135"/>
      <c r="K316"/>
    </row>
    <row r="317" spans="3:16" ht="14.5" x14ac:dyDescent="0.35">
      <c r="F317" s="136"/>
      <c r="H317" s="154" t="s">
        <v>85</v>
      </c>
      <c r="I317" s="154" t="s">
        <v>132</v>
      </c>
      <c r="J317" s="137"/>
      <c r="K317"/>
    </row>
    <row r="318" spans="3:16" ht="14.5" x14ac:dyDescent="0.35">
      <c r="E318" s="138" t="s">
        <v>218</v>
      </c>
      <c r="F318" s="136">
        <v>0</v>
      </c>
      <c r="H318" s="81">
        <f>SUMIF($C$309:$C$313,F318,$J$309:$J$313)</f>
        <v>0</v>
      </c>
      <c r="I318" s="82">
        <f>H318/H$325</f>
        <v>0</v>
      </c>
      <c r="J318" s="137"/>
      <c r="K318"/>
    </row>
    <row r="319" spans="3:16" ht="14.5" x14ac:dyDescent="0.35">
      <c r="E319" s="2" t="s">
        <v>202</v>
      </c>
      <c r="F319" s="136">
        <v>1</v>
      </c>
      <c r="H319" s="117">
        <f>SUMIF($C$309:$C$313,F319,$J$309:$J$313)</f>
        <v>1236525000</v>
      </c>
      <c r="I319" s="82">
        <f t="shared" ref="I319:I320" si="24">H319/H$325</f>
        <v>0.28902303202331231</v>
      </c>
      <c r="J319"/>
      <c r="K319" s="139" t="s">
        <v>50</v>
      </c>
    </row>
    <row r="320" spans="3:16" ht="14.5" x14ac:dyDescent="0.35">
      <c r="E320" s="2" t="s">
        <v>276</v>
      </c>
      <c r="F320" s="136">
        <v>2</v>
      </c>
      <c r="H320" s="81">
        <f t="shared" ref="H320:H324" si="25">SUMIF($C$309:$C$313,F320,$J$309:$J$313)</f>
        <v>0</v>
      </c>
      <c r="I320" s="82">
        <f t="shared" si="24"/>
        <v>0</v>
      </c>
      <c r="J320"/>
      <c r="K320" s="140" t="s">
        <v>50</v>
      </c>
    </row>
    <row r="321" spans="1:11" ht="14.5" x14ac:dyDescent="0.35">
      <c r="E321" s="2" t="s">
        <v>277</v>
      </c>
      <c r="F321" s="136">
        <v>3</v>
      </c>
      <c r="H321" s="117">
        <f>SUMIF($C$309:$C$313,F321,$J$309:$J$313)</f>
        <v>2719114500</v>
      </c>
      <c r="I321" s="82">
        <f>H321/H$325</f>
        <v>0.63556071831022642</v>
      </c>
      <c r="J321"/>
      <c r="K321" s="141" t="s">
        <v>50</v>
      </c>
    </row>
    <row r="322" spans="1:11" ht="14.5" x14ac:dyDescent="0.35">
      <c r="E322" s="2" t="s">
        <v>278</v>
      </c>
      <c r="F322" s="136">
        <v>4</v>
      </c>
      <c r="H322" s="81">
        <f t="shared" si="25"/>
        <v>0</v>
      </c>
      <c r="I322" s="82">
        <f>H322/H$325</f>
        <v>0</v>
      </c>
      <c r="J322"/>
      <c r="K322"/>
    </row>
    <row r="323" spans="1:11" ht="14.5" x14ac:dyDescent="0.35">
      <c r="E323" s="2" t="s">
        <v>279</v>
      </c>
      <c r="F323" s="136">
        <v>5</v>
      </c>
      <c r="H323" s="117">
        <f t="shared" si="25"/>
        <v>322652757</v>
      </c>
      <c r="I323" s="82">
        <f>H323/H$325</f>
        <v>7.5416249666461252E-2</v>
      </c>
      <c r="J323"/>
      <c r="K323"/>
    </row>
    <row r="324" spans="1:11" ht="14.5" x14ac:dyDescent="0.35">
      <c r="E324" s="2" t="s">
        <v>231</v>
      </c>
      <c r="F324" s="142">
        <v>6</v>
      </c>
      <c r="H324" s="81">
        <f t="shared" si="25"/>
        <v>0</v>
      </c>
      <c r="I324" s="82">
        <f>H324/H$325</f>
        <v>0</v>
      </c>
      <c r="J324"/>
      <c r="K324"/>
    </row>
    <row r="325" spans="1:11" ht="14.5" x14ac:dyDescent="0.35">
      <c r="E325" s="85" t="s">
        <v>137</v>
      </c>
      <c r="F325" s="85"/>
      <c r="G325" s="85"/>
      <c r="H325" s="91">
        <f>SUM(H319:H324)</f>
        <v>4278292257</v>
      </c>
      <c r="I325" s="92">
        <f>SUM(I319:I324)</f>
        <v>1</v>
      </c>
      <c r="J325"/>
      <c r="K325"/>
    </row>
    <row r="326" spans="1:11" x14ac:dyDescent="0.25">
      <c r="H326" s="143"/>
      <c r="I326" s="144"/>
      <c r="J326" s="145"/>
      <c r="K326" s="144"/>
    </row>
    <row r="327" spans="1:11" x14ac:dyDescent="0.25">
      <c r="H327" s="143"/>
      <c r="I327" s="144"/>
      <c r="J327" s="145"/>
      <c r="K327" s="144"/>
    </row>
    <row r="328" spans="1:11" x14ac:dyDescent="0.25">
      <c r="H328" s="143"/>
      <c r="I328" s="144"/>
      <c r="J328" s="145"/>
      <c r="K328" s="144"/>
    </row>
    <row r="329" spans="1:11" customFormat="1" ht="14.5" x14ac:dyDescent="0.35">
      <c r="A329" s="146"/>
      <c r="B329" s="146"/>
      <c r="C329" s="146"/>
    </row>
    <row r="330" spans="1:11" customFormat="1" ht="14.5" x14ac:dyDescent="0.35">
      <c r="A330" s="1"/>
      <c r="B330" s="146"/>
      <c r="C330" s="146"/>
      <c r="D330" s="3" t="s">
        <v>280</v>
      </c>
    </row>
    <row r="331" spans="1:11" customFormat="1" ht="14.5" x14ac:dyDescent="0.35">
      <c r="A331" s="1"/>
      <c r="B331" s="146"/>
      <c r="C331" s="146"/>
      <c r="D331" s="2" t="s">
        <v>282</v>
      </c>
    </row>
    <row r="332" spans="1:11" customFormat="1" ht="14.5" x14ac:dyDescent="0.35">
      <c r="A332" s="1"/>
      <c r="B332" s="146"/>
      <c r="C332" s="146"/>
      <c r="D332" s="2" t="s">
        <v>281</v>
      </c>
    </row>
    <row r="333" spans="1:11" customFormat="1" ht="14.5" x14ac:dyDescent="0.35">
      <c r="A333" s="146"/>
      <c r="B333" s="146"/>
      <c r="C333" s="146"/>
    </row>
    <row r="334" spans="1:11" customFormat="1" ht="14.5" x14ac:dyDescent="0.35">
      <c r="A334" s="146"/>
      <c r="B334" s="146"/>
      <c r="C334" s="146"/>
    </row>
    <row r="335" spans="1:11" customFormat="1" ht="14.5" x14ac:dyDescent="0.35">
      <c r="A335" s="146"/>
      <c r="B335" s="146"/>
      <c r="C335" s="146"/>
    </row>
    <row r="336" spans="1:11" customFormat="1" ht="14.5" x14ac:dyDescent="0.35">
      <c r="A336" s="146"/>
      <c r="B336" s="146"/>
      <c r="C336" s="146"/>
    </row>
    <row r="337" spans="1:11" customFormat="1" ht="14.5" x14ac:dyDescent="0.35">
      <c r="A337" s="146"/>
      <c r="B337" s="146"/>
      <c r="C337" s="146"/>
    </row>
    <row r="338" spans="1:11" customFormat="1" ht="14.5" x14ac:dyDescent="0.35">
      <c r="A338" s="146"/>
      <c r="B338" s="146"/>
      <c r="C338" s="146"/>
    </row>
    <row r="339" spans="1:11" customFormat="1" ht="14.5" x14ac:dyDescent="0.35">
      <c r="A339" s="146"/>
      <c r="B339" s="146"/>
      <c r="C339" s="146"/>
      <c r="K339" s="133"/>
    </row>
    <row r="340" spans="1:11" customFormat="1" ht="14.5" x14ac:dyDescent="0.35">
      <c r="A340" s="146"/>
      <c r="B340" s="146"/>
      <c r="C340" s="146"/>
    </row>
    <row r="341" spans="1:11" customFormat="1" ht="14.5" x14ac:dyDescent="0.35">
      <c r="A341" s="146"/>
      <c r="B341" s="146"/>
      <c r="C341" s="146"/>
    </row>
    <row r="342" spans="1:11" customFormat="1" ht="14.5" x14ac:dyDescent="0.35">
      <c r="A342" s="146"/>
      <c r="B342" s="146"/>
      <c r="C342" s="146"/>
    </row>
    <row r="343" spans="1:11" ht="14.5" x14ac:dyDescent="0.35">
      <c r="J343"/>
      <c r="K343"/>
    </row>
  </sheetData>
  <mergeCells count="7">
    <mergeCell ref="H225:I225"/>
    <mergeCell ref="J225:K225"/>
    <mergeCell ref="H100:I100"/>
    <mergeCell ref="J100:K100"/>
    <mergeCell ref="H144:I144"/>
    <mergeCell ref="J144:K144"/>
    <mergeCell ref="H198:I198"/>
  </mergeCells>
  <pageMargins left="0.70866141732283472" right="0.70866141732283472" top="0.74803149606299213" bottom="0.74803149606299213" header="0.31496062992125984" footer="0.31496062992125984"/>
  <pageSetup paperSize="8" scale="70" fitToHeight="0" orientation="landscape" r:id="rId1"/>
  <headerFooter>
    <oddFooter>Page &amp;P of &amp;N&amp;L&amp;1#&amp;"Calibri"&amp;7&amp;K000000Classification: PROTECTED</oddFooter>
  </headerFooter>
  <rowBreaks count="7" manualBreakCount="7">
    <brk id="70" max="16383" man="1"/>
    <brk id="98" max="16383" man="1"/>
    <brk id="143" max="16383" man="1"/>
    <brk id="224" max="16383" man="1"/>
    <brk id="303" max="16383" man="1"/>
    <brk id="349" max="16383" man="1"/>
    <brk id="37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Investor Report</vt:lpstr>
      <vt:lpstr>'Investor Report'!Print_Area</vt:lpstr>
      <vt:lpstr>'Investor 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Liew</dc:creator>
  <cp:lastModifiedBy>Sharon Liew</cp:lastModifiedBy>
  <cp:lastPrinted>2024-08-12T22:14:54Z</cp:lastPrinted>
  <dcterms:created xsi:type="dcterms:W3CDTF">2024-08-01T12:30:11Z</dcterms:created>
  <dcterms:modified xsi:type="dcterms:W3CDTF">2024-08-12T22:15:12Z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783b43-919d-41d9-a60b-000e0ab7d420_Enabled">
    <vt:lpwstr>true</vt:lpwstr>
  </property>
  <property fmtid="{D5CDD505-2E9C-101B-9397-08002B2CF9AE}" pid="3" name="MSIP_Label_23783b43-919d-41d9-a60b-000e0ab7d420_SetDate">
    <vt:lpwstr>2024-08-12T22:15:09Z</vt:lpwstr>
  </property>
  <property fmtid="{D5CDD505-2E9C-101B-9397-08002B2CF9AE}" pid="4" name="MSIP_Label_23783b43-919d-41d9-a60b-000e0ab7d420_Method">
    <vt:lpwstr>Standard</vt:lpwstr>
  </property>
  <property fmtid="{D5CDD505-2E9C-101B-9397-08002B2CF9AE}" pid="5" name="MSIP_Label_23783b43-919d-41d9-a60b-000e0ab7d420_Name">
    <vt:lpwstr>Protected (new)</vt:lpwstr>
  </property>
  <property fmtid="{D5CDD505-2E9C-101B-9397-08002B2CF9AE}" pid="6" name="MSIP_Label_23783b43-919d-41d9-a60b-000e0ab7d420_SiteId">
    <vt:lpwstr>e3d7352c-397e-4fdb-ac22-c9513142fc13</vt:lpwstr>
  </property>
  <property fmtid="{D5CDD505-2E9C-101B-9397-08002B2CF9AE}" pid="7" name="MSIP_Label_23783b43-919d-41d9-a60b-000e0ab7d420_ActionId">
    <vt:lpwstr>b2103ff5-7e17-4ecd-ade8-b31b7fcc9955</vt:lpwstr>
  </property>
  <property fmtid="{D5CDD505-2E9C-101B-9397-08002B2CF9AE}" pid="8" name="MSIP_Label_23783b43-919d-41d9-a60b-000e0ab7d420_ContentBits">
    <vt:lpwstr>2</vt:lpwstr>
  </property>
</Properties>
</file>